
<file path=[Content_Types].xml><?xml version="1.0" encoding="utf-8"?>
<Types xmlns="http://schemas.openxmlformats.org/package/2006/content-types">
  <Default Extension="xml" ContentType="application/xml"/>
  <Default Extension="jpeg" ContentType="image/jpeg"/>
  <Default Extension="rels" ContentType="application/vnd.openxmlformats-package.relationships+xml"/>
  <Default Extension="emf" ContentType="image/x-emf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iagrams/data1.xml" ContentType="application/vnd.openxmlformats-officedocument.drawingml.diagramData+xml"/>
  <Override PartName="/xl/diagrams/layout1.xml" ContentType="application/vnd.openxmlformats-officedocument.drawingml.diagramLayout+xml"/>
  <Override PartName="/xl/diagrams/quickStyle1.xml" ContentType="application/vnd.openxmlformats-officedocument.drawingml.diagramStyle+xml"/>
  <Override PartName="/xl/diagrams/colors1.xml" ContentType="application/vnd.openxmlformats-officedocument.drawingml.diagramColors+xml"/>
  <Override PartName="/xl/diagrams/drawing1.xml" ContentType="application/vnd.ms-office.drawingml.diagramDrawing+xml"/>
  <Override PartName="/xl/drawings/drawing2.xml" ContentType="application/vnd.openxmlformats-officedocument.drawing+xml"/>
  <Override PartName="/xl/charts/chart1.xml" ContentType="application/vnd.openxmlformats-officedocument.drawingml.chart+xml"/>
  <Override PartName="/xl/drawings/drawing3.xml" ContentType="application/vnd.openxmlformats-officedocument.drawing+xml"/>
  <Override PartName="/xl/charts/chart2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4" Type="http://schemas.openxmlformats.org/officeDocument/2006/relationships/extended-properties" Target="docProps/app.xml"/><Relationship Id="rId1" Type="http://schemas.openxmlformats.org/officeDocument/2006/relationships/officeDocument" Target="xl/workbook.xml"/><Relationship Id="rId2" Type="http://schemas.openxmlformats.org/package/2006/relationships/metadata/thumbnail" Target="docProps/thumbnail.jpeg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20225"/>
  <workbookPr showInkAnnotation="0" autoCompressPictures="0"/>
  <bookViews>
    <workbookView xWindow="880" yWindow="880" windowWidth="24720" windowHeight="13440" tabRatio="500" firstSheet="7" activeTab="9"/>
  </bookViews>
  <sheets>
    <sheet name="1.Interes Simple" sheetId="1" r:id="rId1"/>
    <sheet name="1.1 Valor Presente" sheetId="2" r:id="rId2"/>
    <sheet name="1.2 Valor Futuro" sheetId="3" r:id="rId3"/>
    <sheet name="2. Interes Compuesto" sheetId="4" r:id="rId4"/>
    <sheet name="2.1 Valor Presente" sheetId="5" r:id="rId5"/>
    <sheet name="2.2 Valor Futuro" sheetId="6" r:id="rId6"/>
    <sheet name="2.3 Compara Int Simple Int Comp" sheetId="7" r:id="rId7"/>
    <sheet name="3. Pagos Recurentes " sheetId="9" r:id="rId8"/>
    <sheet name="3.1 VPA" sheetId="10" r:id="rId9"/>
    <sheet name="3.2 VFA" sheetId="11" r:id="rId10"/>
    <sheet name="3.3 Perpetuidades" sheetId="12" r:id="rId11"/>
  </sheets>
  <calcPr calcId="140001" concurrentCalc="0"/>
  <extLst>
    <ext xmlns:mx="http://schemas.microsoft.com/office/mac/excel/2008/main" uri="{7523E5D3-25F3-A5E0-1632-64F254C22452}">
      <mx:ArchID Flags="2"/>
    </ext>
  </extLst>
</workbook>
</file>

<file path=xl/calcChain.xml><?xml version="1.0" encoding="utf-8"?>
<calcChain xmlns="http://schemas.openxmlformats.org/spreadsheetml/2006/main">
  <c r="H40" i="11" l="1"/>
  <c r="J40" i="11"/>
  <c r="E40" i="11"/>
  <c r="E41" i="11"/>
  <c r="H64" i="11"/>
  <c r="C50" i="11"/>
  <c r="J66" i="11"/>
  <c r="K65" i="11"/>
  <c r="C52" i="11"/>
  <c r="D50" i="11"/>
  <c r="J65" i="11"/>
  <c r="C51" i="11"/>
  <c r="C54" i="11"/>
  <c r="E63" i="11"/>
  <c r="C53" i="11"/>
  <c r="C56" i="11"/>
  <c r="E64" i="11"/>
  <c r="L65" i="11"/>
  <c r="G63" i="11"/>
  <c r="C60" i="11"/>
  <c r="C61" i="11"/>
  <c r="C59" i="11"/>
  <c r="D59" i="11"/>
  <c r="C57" i="11"/>
  <c r="C58" i="11"/>
  <c r="D52" i="11"/>
  <c r="B48" i="11"/>
  <c r="J71" i="10"/>
  <c r="C66" i="10"/>
  <c r="J72" i="10"/>
  <c r="K71" i="10"/>
  <c r="C67" i="10"/>
  <c r="H70" i="10"/>
  <c r="C65" i="10"/>
  <c r="C58" i="10"/>
  <c r="D65" i="10"/>
  <c r="E69" i="10"/>
  <c r="E70" i="10"/>
  <c r="C63" i="10"/>
  <c r="H46" i="10"/>
  <c r="J46" i="10"/>
  <c r="E46" i="10"/>
  <c r="E47" i="10"/>
  <c r="C56" i="10"/>
  <c r="D56" i="10"/>
  <c r="C57" i="10"/>
  <c r="C60" i="10"/>
  <c r="C59" i="10"/>
  <c r="C62" i="10"/>
  <c r="E37" i="11"/>
  <c r="C37" i="11"/>
  <c r="C36" i="11"/>
  <c r="C30" i="11"/>
  <c r="C35" i="11"/>
  <c r="C34" i="11"/>
  <c r="C32" i="11"/>
  <c r="C31" i="11"/>
  <c r="B28" i="11"/>
  <c r="L71" i="10"/>
  <c r="G69" i="10"/>
  <c r="B54" i="10"/>
  <c r="C64" i="10"/>
  <c r="D58" i="10"/>
  <c r="C43" i="10"/>
  <c r="C42" i="10"/>
  <c r="C36" i="10"/>
  <c r="C41" i="10"/>
  <c r="C40" i="10"/>
  <c r="C38" i="10"/>
  <c r="C37" i="10"/>
  <c r="B34" i="10"/>
  <c r="E30" i="7"/>
  <c r="D30" i="7"/>
  <c r="C30" i="7"/>
  <c r="E29" i="7"/>
  <c r="D29" i="7"/>
  <c r="C29" i="7"/>
  <c r="E28" i="7"/>
  <c r="D28" i="7"/>
  <c r="C28" i="7"/>
  <c r="E27" i="7"/>
  <c r="D27" i="7"/>
  <c r="C27" i="7"/>
  <c r="E26" i="7"/>
  <c r="D26" i="7"/>
  <c r="C26" i="7"/>
  <c r="E25" i="7"/>
  <c r="D25" i="7"/>
  <c r="C25" i="7"/>
  <c r="E24" i="7"/>
  <c r="D24" i="7"/>
  <c r="C24" i="7"/>
  <c r="E23" i="7"/>
  <c r="D23" i="7"/>
  <c r="C23" i="7"/>
  <c r="E22" i="7"/>
  <c r="D22" i="7"/>
  <c r="C22" i="7"/>
  <c r="C21" i="7"/>
  <c r="E21" i="7"/>
  <c r="D21" i="7"/>
  <c r="E20" i="7"/>
  <c r="D20" i="7"/>
  <c r="C19" i="7"/>
  <c r="H15" i="7"/>
  <c r="H14" i="7"/>
  <c r="H13" i="7"/>
  <c r="H12" i="7"/>
  <c r="H11" i="7"/>
  <c r="H10" i="7"/>
  <c r="H9" i="7"/>
  <c r="H8" i="7"/>
  <c r="H7" i="7"/>
  <c r="H6" i="7"/>
  <c r="E15" i="7"/>
  <c r="E14" i="7"/>
  <c r="E13" i="7"/>
  <c r="E12" i="7"/>
  <c r="E11" i="7"/>
  <c r="E10" i="7"/>
  <c r="E9" i="7"/>
  <c r="E8" i="7"/>
  <c r="E7" i="7"/>
  <c r="E6" i="7"/>
  <c r="D7" i="7"/>
  <c r="D6" i="7"/>
  <c r="B6" i="7"/>
  <c r="G14" i="7"/>
  <c r="F15" i="7"/>
  <c r="G13" i="7"/>
  <c r="F14" i="7"/>
  <c r="G12" i="7"/>
  <c r="F13" i="7"/>
  <c r="G11" i="7"/>
  <c r="F12" i="7"/>
  <c r="G10" i="7"/>
  <c r="F11" i="7"/>
  <c r="G9" i="7"/>
  <c r="F10" i="7"/>
  <c r="G8" i="7"/>
  <c r="F9" i="7"/>
  <c r="G7" i="7"/>
  <c r="F8" i="7"/>
  <c r="G6" i="7"/>
  <c r="F7" i="7"/>
  <c r="F6" i="7"/>
  <c r="C6" i="7"/>
  <c r="B7" i="7"/>
  <c r="C7" i="7"/>
  <c r="B8" i="7"/>
  <c r="C8" i="7"/>
  <c r="D8" i="7"/>
  <c r="B9" i="7"/>
  <c r="C9" i="7"/>
  <c r="D9" i="7"/>
  <c r="B10" i="7"/>
  <c r="C10" i="7"/>
  <c r="D10" i="7"/>
  <c r="B11" i="7"/>
  <c r="C11" i="7"/>
  <c r="D11" i="7"/>
  <c r="B12" i="7"/>
  <c r="C12" i="7"/>
  <c r="D12" i="7"/>
  <c r="B13" i="7"/>
  <c r="C13" i="7"/>
  <c r="D13" i="7"/>
  <c r="B14" i="7"/>
  <c r="C14" i="7"/>
  <c r="D14" i="7"/>
  <c r="B15" i="7"/>
  <c r="C15" i="7"/>
  <c r="D15" i="7"/>
  <c r="G15" i="7"/>
  <c r="E53" i="6"/>
  <c r="C43" i="6"/>
  <c r="H53" i="6"/>
  <c r="C44" i="6"/>
  <c r="J53" i="6"/>
  <c r="C45" i="6"/>
  <c r="E54" i="6"/>
  <c r="E50" i="6"/>
  <c r="C50" i="6"/>
  <c r="C49" i="6"/>
  <c r="C48" i="6"/>
  <c r="C47" i="6"/>
  <c r="B41" i="6"/>
  <c r="E55" i="5"/>
  <c r="H55" i="5"/>
  <c r="J55" i="5"/>
  <c r="E56" i="5"/>
  <c r="C52" i="5"/>
  <c r="E52" i="5"/>
  <c r="C45" i="5"/>
  <c r="C50" i="5"/>
  <c r="C49" i="5"/>
  <c r="C46" i="5"/>
  <c r="C51" i="5"/>
  <c r="C47" i="5"/>
  <c r="B43" i="5"/>
  <c r="C9" i="5"/>
  <c r="C6" i="5"/>
  <c r="F10" i="6"/>
  <c r="F9" i="5"/>
  <c r="F6" i="5"/>
  <c r="D6" i="5"/>
  <c r="B6" i="5"/>
  <c r="F15" i="6"/>
  <c r="C6" i="6"/>
  <c r="D6" i="6"/>
  <c r="F6" i="6"/>
  <c r="B7" i="6"/>
  <c r="C7" i="6"/>
  <c r="D7" i="6"/>
  <c r="F7" i="6"/>
  <c r="B8" i="6"/>
  <c r="C8" i="6"/>
  <c r="D8" i="6"/>
  <c r="F8" i="6"/>
  <c r="B9" i="6"/>
  <c r="C9" i="6"/>
  <c r="D9" i="6"/>
  <c r="F9" i="6"/>
  <c r="B10" i="6"/>
  <c r="C10" i="6"/>
  <c r="D10" i="6"/>
  <c r="B11" i="6"/>
  <c r="C11" i="6"/>
  <c r="D11" i="6"/>
  <c r="F11" i="6"/>
  <c r="B12" i="6"/>
  <c r="C12" i="6"/>
  <c r="D12" i="6"/>
  <c r="F12" i="6"/>
  <c r="B13" i="6"/>
  <c r="C13" i="6"/>
  <c r="D13" i="6"/>
  <c r="F13" i="6"/>
  <c r="B14" i="6"/>
  <c r="C14" i="6"/>
  <c r="D14" i="6"/>
  <c r="F14" i="6"/>
  <c r="B15" i="6"/>
  <c r="C15" i="6"/>
  <c r="D15" i="6"/>
  <c r="D20" i="12"/>
  <c r="H39" i="12"/>
  <c r="C26" i="12"/>
  <c r="D33" i="12"/>
  <c r="H41" i="12"/>
  <c r="C27" i="12"/>
  <c r="D31" i="12"/>
  <c r="H40" i="12"/>
  <c r="I40" i="12"/>
  <c r="E26" i="12"/>
  <c r="D32" i="12"/>
  <c r="D34" i="12"/>
  <c r="D27" i="12"/>
  <c r="C30" i="12"/>
  <c r="F32" i="12"/>
  <c r="E32" i="12"/>
  <c r="J40" i="12"/>
  <c r="C28" i="12"/>
  <c r="D26" i="12"/>
  <c r="E33" i="12"/>
  <c r="E27" i="12"/>
  <c r="B23" i="12"/>
  <c r="H36" i="12"/>
  <c r="E131" i="2"/>
  <c r="H131" i="2"/>
  <c r="J131" i="2"/>
  <c r="J132" i="2"/>
  <c r="L132" i="2"/>
  <c r="B119" i="2"/>
  <c r="F14" i="4"/>
  <c r="B15" i="4"/>
  <c r="C15" i="4"/>
  <c r="C6" i="4"/>
  <c r="D6" i="4"/>
  <c r="F6" i="4"/>
  <c r="B7" i="4"/>
  <c r="C7" i="4"/>
  <c r="D7" i="4"/>
  <c r="F7" i="4"/>
  <c r="B8" i="4"/>
  <c r="C8" i="4"/>
  <c r="D8" i="4"/>
  <c r="F8" i="4"/>
  <c r="B9" i="4"/>
  <c r="C9" i="4"/>
  <c r="D9" i="4"/>
  <c r="F9" i="4"/>
  <c r="B10" i="4"/>
  <c r="C10" i="4"/>
  <c r="D10" i="4"/>
  <c r="F10" i="4"/>
  <c r="B11" i="4"/>
  <c r="C11" i="4"/>
  <c r="D11" i="4"/>
  <c r="F11" i="4"/>
  <c r="B12" i="4"/>
  <c r="C12" i="4"/>
  <c r="D12" i="4"/>
  <c r="F12" i="4"/>
  <c r="B13" i="4"/>
  <c r="C13" i="4"/>
  <c r="D13" i="4"/>
  <c r="F13" i="4"/>
  <c r="B14" i="4"/>
  <c r="C14" i="4"/>
  <c r="D14" i="4"/>
  <c r="D15" i="4"/>
  <c r="F15" i="4"/>
  <c r="E85" i="3"/>
  <c r="H85" i="3"/>
  <c r="J86" i="3"/>
  <c r="K86" i="3"/>
  <c r="J85" i="3"/>
  <c r="E86" i="3"/>
  <c r="C79" i="3"/>
  <c r="C74" i="3"/>
  <c r="C75" i="3"/>
  <c r="C77" i="3"/>
  <c r="C76" i="3"/>
  <c r="C78" i="3"/>
  <c r="D79" i="3"/>
  <c r="D75" i="3"/>
  <c r="E79" i="3"/>
  <c r="C80" i="3"/>
  <c r="C83" i="3"/>
  <c r="C84" i="3"/>
  <c r="C81" i="3"/>
  <c r="E82" i="3"/>
  <c r="C82" i="3"/>
  <c r="E65" i="3"/>
  <c r="H65" i="3"/>
  <c r="J65" i="3"/>
  <c r="E66" i="3"/>
  <c r="C59" i="3"/>
  <c r="L86" i="3"/>
  <c r="C55" i="3"/>
  <c r="C60" i="3"/>
  <c r="C63" i="3"/>
  <c r="C64" i="3"/>
  <c r="C61" i="3"/>
  <c r="E62" i="3"/>
  <c r="C62" i="3"/>
  <c r="D77" i="3"/>
  <c r="B73" i="3"/>
  <c r="C57" i="3"/>
  <c r="C56" i="3"/>
  <c r="B53" i="3"/>
  <c r="AA5" i="2"/>
  <c r="AB5" i="2"/>
  <c r="AA6" i="2"/>
  <c r="AB6" i="2"/>
  <c r="AA7" i="2"/>
  <c r="AB7" i="2"/>
  <c r="AA8" i="2"/>
  <c r="AB8" i="2"/>
  <c r="AA9" i="2"/>
  <c r="AB9" i="2"/>
  <c r="AA10" i="2"/>
  <c r="AB10" i="2"/>
  <c r="AA11" i="2"/>
  <c r="AB11" i="2"/>
  <c r="AA12" i="2"/>
  <c r="AB12" i="2"/>
  <c r="AA13" i="2"/>
  <c r="AB13" i="2"/>
  <c r="AA14" i="2"/>
  <c r="AB14" i="2"/>
  <c r="C6" i="2"/>
  <c r="D6" i="2"/>
  <c r="F15" i="3"/>
  <c r="C6" i="3"/>
  <c r="D6" i="3"/>
  <c r="C7" i="3"/>
  <c r="D7" i="3"/>
  <c r="C8" i="3"/>
  <c r="D8" i="3"/>
  <c r="C9" i="3"/>
  <c r="D9" i="3"/>
  <c r="C10" i="3"/>
  <c r="D10" i="3"/>
  <c r="C11" i="3"/>
  <c r="D11" i="3"/>
  <c r="C12" i="3"/>
  <c r="D12" i="3"/>
  <c r="C13" i="3"/>
  <c r="D13" i="3"/>
  <c r="C14" i="3"/>
  <c r="D14" i="3"/>
  <c r="C15" i="3"/>
  <c r="D15" i="3"/>
  <c r="F14" i="3"/>
  <c r="F13" i="3"/>
  <c r="F12" i="3"/>
  <c r="F11" i="3"/>
  <c r="F10" i="3"/>
  <c r="F9" i="3"/>
  <c r="F8" i="3"/>
  <c r="F7" i="3"/>
  <c r="F6" i="3"/>
  <c r="K132" i="2"/>
  <c r="E132" i="2"/>
  <c r="C126" i="2"/>
  <c r="C129" i="2"/>
  <c r="C130" i="2"/>
  <c r="C120" i="2"/>
  <c r="C121" i="2"/>
  <c r="C123" i="2"/>
  <c r="D121" i="2"/>
  <c r="C122" i="2"/>
  <c r="C124" i="2"/>
  <c r="E125" i="2"/>
  <c r="D125" i="2"/>
  <c r="C127" i="2"/>
  <c r="E128" i="2"/>
  <c r="C128" i="2"/>
  <c r="C125" i="2"/>
  <c r="D123" i="2"/>
  <c r="C70" i="2"/>
  <c r="C69" i="2"/>
  <c r="E52" i="2"/>
  <c r="C50" i="2"/>
  <c r="C49" i="2"/>
  <c r="C48" i="2"/>
  <c r="C53" i="2"/>
  <c r="C54" i="2"/>
  <c r="C43" i="2"/>
  <c r="C67" i="2"/>
  <c r="C73" i="2"/>
  <c r="C74" i="2"/>
  <c r="E72" i="2"/>
  <c r="C71" i="2"/>
  <c r="C72" i="2"/>
  <c r="C66" i="2"/>
  <c r="C64" i="2"/>
  <c r="C63" i="2"/>
  <c r="C62" i="2"/>
  <c r="B60" i="2"/>
  <c r="C51" i="2"/>
  <c r="C52" i="2"/>
  <c r="C47" i="2"/>
  <c r="C45" i="2"/>
  <c r="C44" i="2"/>
  <c r="B41" i="2"/>
  <c r="E112" i="2"/>
  <c r="H112" i="2"/>
  <c r="J112" i="2"/>
  <c r="E113" i="2"/>
  <c r="C107" i="2"/>
  <c r="C108" i="2"/>
  <c r="E109" i="2"/>
  <c r="C109" i="2"/>
  <c r="C110" i="2"/>
  <c r="C111" i="2"/>
  <c r="C106" i="2"/>
  <c r="C104" i="2"/>
  <c r="C103" i="2"/>
  <c r="C102" i="2"/>
  <c r="B100" i="2"/>
  <c r="J95" i="2"/>
  <c r="C87" i="2"/>
  <c r="H95" i="2"/>
  <c r="C86" i="2"/>
  <c r="E95" i="2"/>
  <c r="E96" i="2"/>
  <c r="C90" i="2"/>
  <c r="C93" i="2"/>
  <c r="C94" i="2"/>
  <c r="C85" i="2"/>
  <c r="C91" i="2"/>
  <c r="E92" i="2"/>
  <c r="C92" i="2"/>
  <c r="C89" i="2"/>
  <c r="B83" i="2"/>
  <c r="F15" i="2"/>
  <c r="F14" i="2"/>
  <c r="F13" i="2"/>
  <c r="F12" i="2"/>
  <c r="F11" i="2"/>
  <c r="F10" i="2"/>
  <c r="F9" i="2"/>
  <c r="F8" i="2"/>
  <c r="F7" i="2"/>
  <c r="F6" i="2"/>
  <c r="C7" i="2"/>
  <c r="D7" i="2"/>
  <c r="C8" i="2"/>
  <c r="D8" i="2"/>
  <c r="C9" i="2"/>
  <c r="D9" i="2"/>
  <c r="C10" i="2"/>
  <c r="D10" i="2"/>
  <c r="C11" i="2"/>
  <c r="D11" i="2"/>
  <c r="C12" i="2"/>
  <c r="D12" i="2"/>
  <c r="C13" i="2"/>
  <c r="D13" i="2"/>
  <c r="C14" i="2"/>
  <c r="D14" i="2"/>
  <c r="C15" i="2"/>
  <c r="D15" i="2"/>
  <c r="D9" i="5"/>
  <c r="B9" i="5"/>
</calcChain>
</file>

<file path=xl/sharedStrings.xml><?xml version="1.0" encoding="utf-8"?>
<sst xmlns="http://schemas.openxmlformats.org/spreadsheetml/2006/main" count="697" uniqueCount="169">
  <si>
    <t>Inflación</t>
  </si>
  <si>
    <t>Inflación en 2014</t>
  </si>
  <si>
    <t xml:space="preserve">BASE </t>
  </si>
  <si>
    <t>Interés</t>
  </si>
  <si>
    <t>FÓRMULA</t>
  </si>
  <si>
    <t>Plazo</t>
  </si>
  <si>
    <t>VP</t>
  </si>
  <si>
    <t>VP * Tasa</t>
  </si>
  <si>
    <t>VP * (1+ Tasa*Plazo)</t>
  </si>
  <si>
    <t>VF = VP * (1+Tasa * Plazo)</t>
  </si>
  <si>
    <t>VP = Capital</t>
  </si>
  <si>
    <t>Tasa</t>
  </si>
  <si>
    <t xml:space="preserve">VF = </t>
  </si>
  <si>
    <t>VP * (1+ Tasa * Plazo)</t>
  </si>
  <si>
    <t xml:space="preserve">Interes </t>
  </si>
  <si>
    <t xml:space="preserve">Capital * Tasa </t>
  </si>
  <si>
    <t>1,2,3,4, … ,n</t>
  </si>
  <si>
    <t xml:space="preserve">Base para el calculo de intereses </t>
  </si>
  <si>
    <t>Tasa de interés acordada</t>
  </si>
  <si>
    <t>Capital</t>
  </si>
  <si>
    <t>VF</t>
  </si>
  <si>
    <t>Interes</t>
  </si>
  <si>
    <t>Valor Futuro</t>
  </si>
  <si>
    <t>Tasa Interés</t>
  </si>
  <si>
    <t xml:space="preserve">Concepto Inflación </t>
  </si>
  <si>
    <t xml:space="preserve">Tasa nóminal </t>
  </si>
  <si>
    <t xml:space="preserve">Tasa efectiva </t>
  </si>
  <si>
    <t xml:space="preserve">Plazo </t>
  </si>
  <si>
    <t xml:space="preserve">a una tasa de interes del </t>
  </si>
  <si>
    <t>Valor Presente</t>
  </si>
  <si>
    <t xml:space="preserve">durante </t>
  </si>
  <si>
    <t xml:space="preserve"> años.</t>
  </si>
  <si>
    <t>Respuesta :</t>
  </si>
  <si>
    <t>Comprueba:</t>
  </si>
  <si>
    <t>Intereses</t>
  </si>
  <si>
    <t>Pago de interes anual = VP * Tasa</t>
  </si>
  <si>
    <t xml:space="preserve">Interes acumulado por </t>
  </si>
  <si>
    <t>año (s)</t>
  </si>
  <si>
    <t>Total acumulado</t>
  </si>
  <si>
    <t xml:space="preserve">Tasa = </t>
  </si>
  <si>
    <t xml:space="preserve">Plazo = </t>
  </si>
  <si>
    <t>Ejemplo</t>
  </si>
  <si>
    <t>VP = VF / (1 + Tasa * Plazo)</t>
  </si>
  <si>
    <t>Ejemplo deposito</t>
  </si>
  <si>
    <t>Ejemplo crédito</t>
  </si>
  <si>
    <t xml:space="preserve">NIVEL 1 </t>
  </si>
  <si>
    <t xml:space="preserve">Solo anual </t>
  </si>
  <si>
    <t xml:space="preserve">NIVEL 2 </t>
  </si>
  <si>
    <t xml:space="preserve">Otras periodicidades  </t>
  </si>
  <si>
    <t>Deposito</t>
  </si>
  <si>
    <t>Crédito</t>
  </si>
  <si>
    <t>semestral</t>
  </si>
  <si>
    <t xml:space="preserve">pagado de forma </t>
  </si>
  <si>
    <t xml:space="preserve"> años, </t>
  </si>
  <si>
    <t>anual</t>
  </si>
  <si>
    <t>cuatrimestral</t>
  </si>
  <si>
    <t>trimestral</t>
  </si>
  <si>
    <t>bimestral</t>
  </si>
  <si>
    <t>mensual</t>
  </si>
  <si>
    <t>quincenal</t>
  </si>
  <si>
    <t>semanal</t>
  </si>
  <si>
    <t>diaria</t>
  </si>
  <si>
    <t>Tasa de interes</t>
  </si>
  <si>
    <t>VP = VF / (1+ Tasa * Plazo)</t>
  </si>
  <si>
    <t>Periodicidad</t>
  </si>
  <si>
    <t>VP = VF / (1 + Tasae * nper)</t>
  </si>
  <si>
    <t>Nper</t>
  </si>
  <si>
    <t>Tasae</t>
  </si>
  <si>
    <t>Pago de interes por periodo = VP * Tasa / periodos de pago en un año</t>
  </si>
  <si>
    <t>NPER</t>
  </si>
  <si>
    <t>TASA</t>
  </si>
  <si>
    <t xml:space="preserve">CALCULADORA FINAL  INTERES SIMPLE </t>
  </si>
  <si>
    <t>VF / (1+ Tasa * NPER)</t>
  </si>
  <si>
    <t>VP * (1+ Tasa* NPER)</t>
  </si>
  <si>
    <t>(VF / VP -1 ) / NPER</t>
  </si>
  <si>
    <t>(VF / VP -1 ) / Tasa</t>
  </si>
  <si>
    <t xml:space="preserve">Interés </t>
  </si>
  <si>
    <t xml:space="preserve"> VP * Tasa</t>
  </si>
  <si>
    <t xml:space="preserve"> VP * (1+ Tasa*Plazo)</t>
  </si>
  <si>
    <t xml:space="preserve"> VP * (1+Tasa * Plazo)</t>
  </si>
  <si>
    <t>VP=Capital</t>
  </si>
  <si>
    <t xml:space="preserve"> VF= VP * (1+ Tasa*Plazo)</t>
  </si>
  <si>
    <t>Interés=  VP * Tasa</t>
  </si>
  <si>
    <t>CALCULADORA DE EJERCICIOS VALOR PRESENTE</t>
  </si>
  <si>
    <t>CALCULADORA DE EJERCICIOS VALOR FUTURO</t>
  </si>
  <si>
    <t>Que cantidad recibe una persona que depositó $</t>
  </si>
  <si>
    <t>VP=</t>
  </si>
  <si>
    <t>VF = VP * (1 + Tasa * Plazo)</t>
  </si>
  <si>
    <t>Total intereses acumulado</t>
  </si>
  <si>
    <t>Que cantidad recibirá una persona que depositó $</t>
  </si>
  <si>
    <t>VF = VP * (1 + Tasa * nper)</t>
  </si>
  <si>
    <t>Retiro al final</t>
  </si>
  <si>
    <t>Capital * (1+ Tasa)^Plazo</t>
  </si>
  <si>
    <t>VP * (1+ Tasa) ^ Plazo</t>
  </si>
  <si>
    <t xml:space="preserve"> RATE(NPER,PMT,PV,FV,Type,guess)</t>
  </si>
  <si>
    <t xml:space="preserve"> NPER(RATE,PMT,PV,FV,Type)</t>
  </si>
  <si>
    <t xml:space="preserve"> PV(RATE,NPER,PMT,FV,Type)</t>
  </si>
  <si>
    <t xml:space="preserve"> FV(RATE,NPER,PMT,PV,Type)</t>
  </si>
  <si>
    <t>Ingles</t>
  </si>
  <si>
    <t>Español</t>
  </si>
  <si>
    <t>Tasa(NPER,PAGO,VA,VF,Tipo,Adivina)</t>
  </si>
  <si>
    <t>NPER(Tasa, Pago, VA,VF,Tipo)</t>
  </si>
  <si>
    <t>NPER(Tasa, Pago, VA,Tipo)</t>
  </si>
  <si>
    <t>VA(Tasa,NPER, Pago, VF,Tipo)</t>
  </si>
  <si>
    <t>CALCULADORA FINAL  INTERES COMPUESTO</t>
  </si>
  <si>
    <t>Interés compuesto</t>
  </si>
  <si>
    <t>¿Que cantidad recibe una persona que depositó $18000 a una tasa de interes del 6% durante 15 años. ?</t>
  </si>
  <si>
    <t>¿Que cantidad depositó una persona que recibió $</t>
  </si>
  <si>
    <t xml:space="preserve"> años?</t>
  </si>
  <si>
    <t>¿Que cantidad solicitó de crédito una persona que termino pagando $</t>
  </si>
  <si>
    <t>Perpetuidades</t>
  </si>
  <si>
    <t xml:space="preserve">Las perpetuidades se refiere a una serie de pagos que no terminan, es decir se pagan durante toda la vida, para esto es importante recordar el efecto del interés  </t>
  </si>
  <si>
    <t xml:space="preserve">es decir, se requiere conocer la tasa y a periodicidad de la tasa </t>
  </si>
  <si>
    <t xml:space="preserve">Monto </t>
  </si>
  <si>
    <t xml:space="preserve">Renta o Pago </t>
  </si>
  <si>
    <t xml:space="preserve">Tasa </t>
  </si>
  <si>
    <t>Renta</t>
  </si>
  <si>
    <t>¿Cual será la cantidad necesaria para generar una renta de $</t>
  </si>
  <si>
    <t xml:space="preserve"> de forma </t>
  </si>
  <si>
    <t xml:space="preserve"> a una tasa del </t>
  </si>
  <si>
    <t xml:space="preserve"> anual?</t>
  </si>
  <si>
    <t>Respuesta:</t>
  </si>
  <si>
    <t>Retroalimentación</t>
  </si>
  <si>
    <t xml:space="preserve">PER = Renta / Tasa </t>
  </si>
  <si>
    <t>CALCULADORA DE EJERCICIOS PERPETUIDADES</t>
  </si>
  <si>
    <t>PER = PAGO / Tasa Efectiva</t>
  </si>
  <si>
    <t>Tasa anual</t>
  </si>
  <si>
    <t>Pagos al año</t>
  </si>
  <si>
    <t>Pago</t>
  </si>
  <si>
    <t>Resultado</t>
  </si>
  <si>
    <t>¿Cual será la cantidad necesaria para generar una renta de $18000 de forma semestral a una tasa del 12% anual?</t>
  </si>
  <si>
    <t>Tasa efectiva semestral</t>
  </si>
  <si>
    <t>Al valor futuro quitarle el interés</t>
  </si>
  <si>
    <t>Factor Descuento</t>
  </si>
  <si>
    <t>1/(1+Tasa)^Plazo</t>
  </si>
  <si>
    <t>VP = VF * Descuento</t>
  </si>
  <si>
    <t>CALCULADORA INTERES COMPUESTO VALOR PRESENTE</t>
  </si>
  <si>
    <t>VP = VF / (1 + Tasa )^ Plazo</t>
  </si>
  <si>
    <t xml:space="preserve">Valor Presente </t>
  </si>
  <si>
    <t>¿Que cantidad solicitó de crédito una persona que termino pagando $20000 a una tasa de interes del 13% durante 13 años?</t>
  </si>
  <si>
    <t>CALCULADORA INTERES COMPUESTO VALOR FUTURO</t>
  </si>
  <si>
    <t>¿Que cantidad alcanzará el depósito de una persona que ahorró $</t>
  </si>
  <si>
    <t xml:space="preserve">a una tasa de interés del </t>
  </si>
  <si>
    <t>VF = VP * (1 + Tasa )^ Plazo</t>
  </si>
  <si>
    <t>¿Que cantidad alcanzará el depósito de una persona que ahorró $25000 a una tasa de interés del 8% durante 3 años?</t>
  </si>
  <si>
    <t>Compara Interés simple e interés compuesto</t>
  </si>
  <si>
    <t>Simple</t>
  </si>
  <si>
    <t>VF Simple</t>
  </si>
  <si>
    <t>Compuesto</t>
  </si>
  <si>
    <t>VF Compuesto</t>
  </si>
  <si>
    <t>CALCULADORA INTERES COMPUESTO VALOR PRESENTE ANUALIDAD</t>
  </si>
  <si>
    <t xml:space="preserve">anuales a una tasa de interes del </t>
  </si>
  <si>
    <t>¿En qué cantidad se vendió una artículo si se pagan $</t>
  </si>
  <si>
    <t xml:space="preserve"> año (s) , </t>
  </si>
  <si>
    <t xml:space="preserve"> a una tasa de interés del </t>
  </si>
  <si>
    <t>CALCULADORA INTERES COMPUESTO VALOR FUTURO ANUALIDAD</t>
  </si>
  <si>
    <t>¿Cuanto dinero juntará una persona si deposita  $</t>
  </si>
  <si>
    <t>Pago=</t>
  </si>
  <si>
    <t>¿En cuanto se vendió un artículo si se paga  $</t>
  </si>
  <si>
    <t xml:space="preserve">anuales a una tasa de interés del </t>
  </si>
  <si>
    <t>PV(Tasa, Nper, Pago,VF,Tipo)</t>
  </si>
  <si>
    <t>FV(Tasa, Nper, Pago,VP,Tipo)</t>
  </si>
  <si>
    <t>Periodicidad=</t>
  </si>
  <si>
    <t>¿cuánto ahorro generará una serie de pagos de $</t>
  </si>
  <si>
    <t>FV</t>
  </si>
  <si>
    <t>¿En cuanto se vendió un artículo si se paga  $2200 anuales a una tasa de interés del 2% durante 3 años?</t>
  </si>
  <si>
    <t>¿En qué cantidad se vendió una artículo si se pagan $1000  de forma quincenal a una tasa de interés del 13% durante 3 año (s) , pagado de forma quincenal?</t>
  </si>
  <si>
    <t>¿Cuanto dinero juntará una persona si deposita  $1000 anuales a una tasa de interes del 12% durante 13 años?</t>
  </si>
  <si>
    <t>Ahorro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</si>
</sst>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5">
    <numFmt numFmtId="8" formatCode="&quot;$&quot;#,##0.00;[Red]\-&quot;$&quot;#,##0.00"/>
    <numFmt numFmtId="44" formatCode="_-&quot;$&quot;* #,##0.00_-;\-&quot;$&quot;* #,##0.00_-;_-&quot;$&quot;* &quot;-&quot;??_-;_-@_-"/>
    <numFmt numFmtId="43" formatCode="_-* #,##0.00_-;\-* #,##0.00_-;_-* &quot;-&quot;??_-;_-@_-"/>
    <numFmt numFmtId="164" formatCode="0.0%"/>
    <numFmt numFmtId="165" formatCode="_-* #,##0_-;\-* #,##0_-;_-* &quot;-&quot;??_-;_-@_-"/>
  </numFmts>
  <fonts count="13" x14ac:knownFonts="1">
    <font>
      <sz val="12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u/>
      <sz val="12"/>
      <color theme="10"/>
      <name val="Calibri"/>
      <family val="2"/>
      <scheme val="minor"/>
    </font>
    <font>
      <u/>
      <sz val="12"/>
      <color theme="11"/>
      <name val="Calibri"/>
      <family val="2"/>
      <scheme val="minor"/>
    </font>
    <font>
      <sz val="11"/>
      <color theme="1"/>
      <name val="Calibri"/>
      <scheme val="minor"/>
    </font>
    <font>
      <sz val="12"/>
      <color rgb="FF000000"/>
      <name val="Calibri"/>
      <scheme val="minor"/>
    </font>
    <font>
      <sz val="8"/>
      <color theme="1"/>
      <name val="Calibri"/>
      <scheme val="minor"/>
    </font>
    <font>
      <sz val="10"/>
      <color theme="1"/>
      <name val="Calibri"/>
      <scheme val="minor"/>
    </font>
    <font>
      <b/>
      <sz val="12"/>
      <color rgb="FF000000"/>
      <name val="Calibri"/>
      <scheme val="minor"/>
    </font>
    <font>
      <b/>
      <sz val="18"/>
      <color rgb="FF000000"/>
      <name val="Calibri"/>
      <scheme val="minor"/>
    </font>
    <font>
      <b/>
      <sz val="16"/>
      <color rgb="FF000000"/>
      <name val="Calibri"/>
      <scheme val="minor"/>
    </font>
    <font>
      <b/>
      <sz val="36"/>
      <color theme="1"/>
      <name val="Calibri"/>
      <scheme val="minor"/>
    </font>
  </fonts>
  <fills count="5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rgb="FFCCFFCC"/>
        <bgColor indexed="64"/>
      </patternFill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320">
    <xf numFmtId="0" fontId="0" fillId="0" borderId="0"/>
    <xf numFmtId="43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</cellStyleXfs>
  <cellXfs count="54">
    <xf numFmtId="0" fontId="0" fillId="0" borderId="0" xfId="0"/>
    <xf numFmtId="10" fontId="0" fillId="0" borderId="0" xfId="0" applyNumberFormat="1"/>
    <xf numFmtId="0" fontId="5" fillId="0" borderId="0" xfId="0" applyFont="1"/>
    <xf numFmtId="0" fontId="6" fillId="0" borderId="0" xfId="0" applyFont="1" applyAlignment="1">
      <alignment vertical="center"/>
    </xf>
    <xf numFmtId="9" fontId="0" fillId="0" borderId="0" xfId="0" applyNumberFormat="1"/>
    <xf numFmtId="0" fontId="6" fillId="0" borderId="0" xfId="0" applyFont="1" applyAlignment="1">
      <alignment horizontal="right" vertical="center"/>
    </xf>
    <xf numFmtId="4" fontId="6" fillId="0" borderId="0" xfId="0" applyNumberFormat="1" applyFont="1" applyAlignment="1">
      <alignment horizontal="right" vertical="center"/>
    </xf>
    <xf numFmtId="0" fontId="7" fillId="0" borderId="0" xfId="0" applyFont="1" applyAlignment="1">
      <alignment vertical="center"/>
    </xf>
    <xf numFmtId="0" fontId="8" fillId="0" borderId="0" xfId="0" applyFont="1" applyAlignment="1">
      <alignment vertical="center"/>
    </xf>
    <xf numFmtId="9" fontId="9" fillId="0" borderId="0" xfId="0" applyNumberFormat="1" applyFont="1" applyAlignment="1">
      <alignment horizontal="right" vertical="center"/>
    </xf>
    <xf numFmtId="4" fontId="6" fillId="2" borderId="0" xfId="0" applyNumberFormat="1" applyFont="1" applyFill="1" applyAlignment="1">
      <alignment horizontal="right" vertical="center"/>
    </xf>
    <xf numFmtId="0" fontId="11" fillId="0" borderId="0" xfId="0" applyFont="1" applyAlignment="1">
      <alignment vertical="center"/>
    </xf>
    <xf numFmtId="0" fontId="11" fillId="0" borderId="0" xfId="0" applyFont="1" applyAlignment="1">
      <alignment vertical="center"/>
    </xf>
    <xf numFmtId="44" fontId="0" fillId="0" borderId="0" xfId="2" applyFont="1"/>
    <xf numFmtId="164" fontId="0" fillId="0" borderId="0" xfId="3" applyNumberFormat="1" applyFont="1"/>
    <xf numFmtId="10" fontId="0" fillId="0" borderId="0" xfId="3" applyNumberFormat="1" applyFont="1"/>
    <xf numFmtId="44" fontId="0" fillId="0" borderId="0" xfId="0" applyNumberFormat="1"/>
    <xf numFmtId="43" fontId="0" fillId="0" borderId="0" xfId="1" applyFont="1"/>
    <xf numFmtId="43" fontId="0" fillId="0" borderId="0" xfId="0" applyNumberFormat="1"/>
    <xf numFmtId="0" fontId="2" fillId="0" borderId="0" xfId="0" applyFont="1"/>
    <xf numFmtId="0" fontId="12" fillId="0" borderId="0" xfId="0" applyFont="1"/>
    <xf numFmtId="10" fontId="0" fillId="0" borderId="0" xfId="1" applyNumberFormat="1" applyFont="1"/>
    <xf numFmtId="165" fontId="0" fillId="0" borderId="0" xfId="1" applyNumberFormat="1" applyFont="1"/>
    <xf numFmtId="0" fontId="2" fillId="2" borderId="0" xfId="0" applyFont="1" applyFill="1"/>
    <xf numFmtId="0" fontId="0" fillId="2" borderId="0" xfId="0" applyFill="1"/>
    <xf numFmtId="0" fontId="2" fillId="3" borderId="0" xfId="0" applyFont="1" applyFill="1"/>
    <xf numFmtId="0" fontId="0" fillId="3" borderId="0" xfId="0" applyFill="1"/>
    <xf numFmtId="0" fontId="0" fillId="0" borderId="1" xfId="0" applyBorder="1"/>
    <xf numFmtId="0" fontId="0" fillId="2" borderId="1" xfId="0" applyFill="1" applyBorder="1" applyAlignment="1">
      <alignment horizontal="center"/>
    </xf>
    <xf numFmtId="0" fontId="0" fillId="4" borderId="1" xfId="0" applyFill="1" applyBorder="1" applyAlignment="1">
      <alignment horizontal="center"/>
    </xf>
    <xf numFmtId="0" fontId="5" fillId="0" borderId="0" xfId="0" applyFont="1" applyAlignment="1">
      <alignment horizontal="center"/>
    </xf>
    <xf numFmtId="0" fontId="6" fillId="0" borderId="0" xfId="0" applyFont="1" applyAlignment="1">
      <alignment horizontal="center" vertical="center"/>
    </xf>
    <xf numFmtId="44" fontId="0" fillId="0" borderId="0" xfId="2" applyFont="1" applyAlignment="1">
      <alignment horizontal="center"/>
    </xf>
    <xf numFmtId="0" fontId="0" fillId="0" borderId="0" xfId="0" applyAlignment="1">
      <alignment horizontal="center"/>
    </xf>
    <xf numFmtId="9" fontId="9" fillId="0" borderId="0" xfId="0" applyNumberFormat="1" applyFont="1" applyAlignment="1">
      <alignment horizontal="center" vertical="center"/>
    </xf>
    <xf numFmtId="0" fontId="11" fillId="0" borderId="0" xfId="0" applyFont="1" applyAlignment="1">
      <alignment horizontal="center" vertical="center"/>
    </xf>
    <xf numFmtId="0" fontId="11" fillId="0" borderId="0" xfId="0" applyFont="1" applyAlignment="1">
      <alignment horizontal="center" vertical="center"/>
    </xf>
    <xf numFmtId="4" fontId="6" fillId="0" borderId="0" xfId="0" applyNumberFormat="1" applyFont="1" applyAlignment="1">
      <alignment horizontal="center" vertical="center"/>
    </xf>
    <xf numFmtId="4" fontId="6" fillId="2" borderId="0" xfId="0" applyNumberFormat="1" applyFont="1" applyFill="1" applyAlignment="1">
      <alignment horizontal="center" vertical="center"/>
    </xf>
    <xf numFmtId="0" fontId="2" fillId="0" borderId="0" xfId="0" applyFont="1" applyAlignment="1">
      <alignment horizontal="center"/>
    </xf>
    <xf numFmtId="9" fontId="0" fillId="0" borderId="1" xfId="0" applyNumberFormat="1" applyBorder="1"/>
    <xf numFmtId="8" fontId="0" fillId="0" borderId="1" xfId="0" applyNumberFormat="1" applyBorder="1"/>
    <xf numFmtId="8" fontId="0" fillId="0" borderId="0" xfId="0" applyNumberFormat="1"/>
    <xf numFmtId="0" fontId="11" fillId="0" borderId="0" xfId="0" applyFont="1" applyFill="1" applyBorder="1" applyAlignment="1">
      <alignment horizontal="center" vertical="center"/>
    </xf>
    <xf numFmtId="0" fontId="12" fillId="2" borderId="0" xfId="0" applyFont="1" applyFill="1"/>
    <xf numFmtId="0" fontId="10" fillId="0" borderId="0" xfId="0" applyFont="1" applyAlignment="1">
      <alignment horizontal="center" vertical="center"/>
    </xf>
    <xf numFmtId="0" fontId="11" fillId="0" borderId="0" xfId="0" applyFont="1" applyAlignment="1">
      <alignment horizontal="center" vertical="center"/>
    </xf>
    <xf numFmtId="0" fontId="10" fillId="0" borderId="0" xfId="0" applyFont="1" applyAlignment="1">
      <alignment vertical="center"/>
    </xf>
    <xf numFmtId="0" fontId="11" fillId="0" borderId="0" xfId="0" applyFont="1" applyAlignment="1">
      <alignment vertical="center"/>
    </xf>
    <xf numFmtId="43" fontId="5" fillId="0" borderId="0" xfId="1" applyFont="1" applyAlignment="1">
      <alignment horizontal="center"/>
    </xf>
    <xf numFmtId="43" fontId="6" fillId="0" borderId="0" xfId="1" applyFont="1" applyAlignment="1">
      <alignment horizontal="center" vertical="center"/>
    </xf>
    <xf numFmtId="8" fontId="0" fillId="0" borderId="0" xfId="2" applyNumberFormat="1" applyFont="1"/>
    <xf numFmtId="10" fontId="0" fillId="0" borderId="0" xfId="2" applyNumberFormat="1" applyFont="1"/>
    <xf numFmtId="0" fontId="0" fillId="0" borderId="0" xfId="0" applyAlignment="1">
      <alignment horizontal="right"/>
    </xf>
  </cellXfs>
  <cellStyles count="320">
    <cellStyle name="Comma" xfId="1" builtinId="3"/>
    <cellStyle name="Currency" xfId="2" builtinId="4"/>
    <cellStyle name="Followed Hyperlink" xfId="5" builtinId="9" hidden="1"/>
    <cellStyle name="Followed Hyperlink" xfId="7" builtinId="9" hidden="1"/>
    <cellStyle name="Followed Hyperlink" xfId="9" builtinId="9" hidden="1"/>
    <cellStyle name="Followed Hyperlink" xfId="11" builtinId="9" hidden="1"/>
    <cellStyle name="Followed Hyperlink" xfId="13" builtinId="9" hidden="1"/>
    <cellStyle name="Followed Hyperlink" xfId="15" builtinId="9" hidden="1"/>
    <cellStyle name="Followed Hyperlink" xfId="17" builtinId="9" hidden="1"/>
    <cellStyle name="Followed Hyperlink" xfId="19" builtinId="9" hidden="1"/>
    <cellStyle name="Followed Hyperlink" xfId="21" builtinId="9" hidden="1"/>
    <cellStyle name="Followed Hyperlink" xfId="23" builtinId="9" hidden="1"/>
    <cellStyle name="Followed Hyperlink" xfId="25" builtinId="9" hidden="1"/>
    <cellStyle name="Followed Hyperlink" xfId="27" builtinId="9" hidden="1"/>
    <cellStyle name="Followed Hyperlink" xfId="29" builtinId="9" hidden="1"/>
    <cellStyle name="Followed Hyperlink" xfId="31" builtinId="9" hidden="1"/>
    <cellStyle name="Followed Hyperlink" xfId="33" builtinId="9" hidden="1"/>
    <cellStyle name="Followed Hyperlink" xfId="35" builtinId="9" hidden="1"/>
    <cellStyle name="Followed Hyperlink" xfId="37" builtinId="9" hidden="1"/>
    <cellStyle name="Followed Hyperlink" xfId="39" builtinId="9" hidden="1"/>
    <cellStyle name="Followed Hyperlink" xfId="41" builtinId="9" hidden="1"/>
    <cellStyle name="Followed Hyperlink" xfId="43" builtinId="9" hidden="1"/>
    <cellStyle name="Followed Hyperlink" xfId="45" builtinId="9" hidden="1"/>
    <cellStyle name="Followed Hyperlink" xfId="47" builtinId="9" hidden="1"/>
    <cellStyle name="Followed Hyperlink" xfId="49" builtinId="9" hidden="1"/>
    <cellStyle name="Followed Hyperlink" xfId="51" builtinId="9" hidden="1"/>
    <cellStyle name="Followed Hyperlink" xfId="53" builtinId="9" hidden="1"/>
    <cellStyle name="Followed Hyperlink" xfId="55" builtinId="9" hidden="1"/>
    <cellStyle name="Followed Hyperlink" xfId="57" builtinId="9" hidden="1"/>
    <cellStyle name="Followed Hyperlink" xfId="59" builtinId="9" hidden="1"/>
    <cellStyle name="Followed Hyperlink" xfId="61" builtinId="9" hidden="1"/>
    <cellStyle name="Followed Hyperlink" xfId="63" builtinId="9" hidden="1"/>
    <cellStyle name="Followed Hyperlink" xfId="65" builtinId="9" hidden="1"/>
    <cellStyle name="Followed Hyperlink" xfId="67" builtinId="9" hidden="1"/>
    <cellStyle name="Followed Hyperlink" xfId="69" builtinId="9" hidden="1"/>
    <cellStyle name="Followed Hyperlink" xfId="71" builtinId="9" hidden="1"/>
    <cellStyle name="Followed Hyperlink" xfId="73" builtinId="9" hidden="1"/>
    <cellStyle name="Followed Hyperlink" xfId="75" builtinId="9" hidden="1"/>
    <cellStyle name="Followed Hyperlink" xfId="77" builtinId="9" hidden="1"/>
    <cellStyle name="Followed Hyperlink" xfId="79" builtinId="9" hidden="1"/>
    <cellStyle name="Followed Hyperlink" xfId="81" builtinId="9" hidden="1"/>
    <cellStyle name="Followed Hyperlink" xfId="83" builtinId="9" hidden="1"/>
    <cellStyle name="Followed Hyperlink" xfId="85" builtinId="9" hidden="1"/>
    <cellStyle name="Followed Hyperlink" xfId="87" builtinId="9" hidden="1"/>
    <cellStyle name="Followed Hyperlink" xfId="89" builtinId="9" hidden="1"/>
    <cellStyle name="Followed Hyperlink" xfId="91" builtinId="9" hidden="1"/>
    <cellStyle name="Followed Hyperlink" xfId="93" builtinId="9" hidden="1"/>
    <cellStyle name="Followed Hyperlink" xfId="95" builtinId="9" hidden="1"/>
    <cellStyle name="Followed Hyperlink" xfId="97" builtinId="9" hidden="1"/>
    <cellStyle name="Followed Hyperlink" xfId="99" builtinId="9" hidden="1"/>
    <cellStyle name="Followed Hyperlink" xfId="101" builtinId="9" hidden="1"/>
    <cellStyle name="Followed Hyperlink" xfId="103" builtinId="9" hidden="1"/>
    <cellStyle name="Followed Hyperlink" xfId="105" builtinId="9" hidden="1"/>
    <cellStyle name="Followed Hyperlink" xfId="107" builtinId="9" hidden="1"/>
    <cellStyle name="Followed Hyperlink" xfId="109" builtinId="9" hidden="1"/>
    <cellStyle name="Followed Hyperlink" xfId="111" builtinId="9" hidden="1"/>
    <cellStyle name="Followed Hyperlink" xfId="113" builtinId="9" hidden="1"/>
    <cellStyle name="Followed Hyperlink" xfId="115" builtinId="9" hidden="1"/>
    <cellStyle name="Followed Hyperlink" xfId="117" builtinId="9" hidden="1"/>
    <cellStyle name="Followed Hyperlink" xfId="119" builtinId="9" hidden="1"/>
    <cellStyle name="Followed Hyperlink" xfId="121" builtinId="9" hidden="1"/>
    <cellStyle name="Followed Hyperlink" xfId="123" builtinId="9" hidden="1"/>
    <cellStyle name="Followed Hyperlink" xfId="125" builtinId="9" hidden="1"/>
    <cellStyle name="Followed Hyperlink" xfId="127" builtinId="9" hidden="1"/>
    <cellStyle name="Followed Hyperlink" xfId="129" builtinId="9" hidden="1"/>
    <cellStyle name="Followed Hyperlink" xfId="131" builtinId="9" hidden="1"/>
    <cellStyle name="Followed Hyperlink" xfId="133" builtinId="9" hidden="1"/>
    <cellStyle name="Followed Hyperlink" xfId="135" builtinId="9" hidden="1"/>
    <cellStyle name="Followed Hyperlink" xfId="137" builtinId="9" hidden="1"/>
    <cellStyle name="Followed Hyperlink" xfId="139" builtinId="9" hidden="1"/>
    <cellStyle name="Followed Hyperlink" xfId="141" builtinId="9" hidden="1"/>
    <cellStyle name="Followed Hyperlink" xfId="143" builtinId="9" hidden="1"/>
    <cellStyle name="Followed Hyperlink" xfId="145" builtinId="9" hidden="1"/>
    <cellStyle name="Followed Hyperlink" xfId="147" builtinId="9" hidden="1"/>
    <cellStyle name="Followed Hyperlink" xfId="149" builtinId="9" hidden="1"/>
    <cellStyle name="Followed Hyperlink" xfId="151" builtinId="9" hidden="1"/>
    <cellStyle name="Followed Hyperlink" xfId="153" builtinId="9" hidden="1"/>
    <cellStyle name="Followed Hyperlink" xfId="155" builtinId="9" hidden="1"/>
    <cellStyle name="Followed Hyperlink" xfId="157" builtinId="9" hidden="1"/>
    <cellStyle name="Followed Hyperlink" xfId="159" builtinId="9" hidden="1"/>
    <cellStyle name="Followed Hyperlink" xfId="161" builtinId="9" hidden="1"/>
    <cellStyle name="Followed Hyperlink" xfId="163" builtinId="9" hidden="1"/>
    <cellStyle name="Followed Hyperlink" xfId="165" builtinId="9" hidden="1"/>
    <cellStyle name="Followed Hyperlink" xfId="167" builtinId="9" hidden="1"/>
    <cellStyle name="Followed Hyperlink" xfId="169" builtinId="9" hidden="1"/>
    <cellStyle name="Followed Hyperlink" xfId="171" builtinId="9" hidden="1"/>
    <cellStyle name="Followed Hyperlink" xfId="173" builtinId="9" hidden="1"/>
    <cellStyle name="Followed Hyperlink" xfId="175" builtinId="9" hidden="1"/>
    <cellStyle name="Followed Hyperlink" xfId="177" builtinId="9" hidden="1"/>
    <cellStyle name="Followed Hyperlink" xfId="179" builtinId="9" hidden="1"/>
    <cellStyle name="Followed Hyperlink" xfId="181" builtinId="9" hidden="1"/>
    <cellStyle name="Followed Hyperlink" xfId="183" builtinId="9" hidden="1"/>
    <cellStyle name="Followed Hyperlink" xfId="185" builtinId="9" hidden="1"/>
    <cellStyle name="Followed Hyperlink" xfId="187" builtinId="9" hidden="1"/>
    <cellStyle name="Followed Hyperlink" xfId="189" builtinId="9" hidden="1"/>
    <cellStyle name="Followed Hyperlink" xfId="191" builtinId="9" hidden="1"/>
    <cellStyle name="Followed Hyperlink" xfId="193" builtinId="9" hidden="1"/>
    <cellStyle name="Followed Hyperlink" xfId="195" builtinId="9" hidden="1"/>
    <cellStyle name="Followed Hyperlink" xfId="197" builtinId="9" hidden="1"/>
    <cellStyle name="Followed Hyperlink" xfId="199" builtinId="9" hidden="1"/>
    <cellStyle name="Followed Hyperlink" xfId="201" builtinId="9" hidden="1"/>
    <cellStyle name="Followed Hyperlink" xfId="203" builtinId="9" hidden="1"/>
    <cellStyle name="Followed Hyperlink" xfId="205" builtinId="9" hidden="1"/>
    <cellStyle name="Followed Hyperlink" xfId="207" builtinId="9" hidden="1"/>
    <cellStyle name="Followed Hyperlink" xfId="209" builtinId="9" hidden="1"/>
    <cellStyle name="Followed Hyperlink" xfId="211" builtinId="9" hidden="1"/>
    <cellStyle name="Followed Hyperlink" xfId="213" builtinId="9" hidden="1"/>
    <cellStyle name="Followed Hyperlink" xfId="215" builtinId="9" hidden="1"/>
    <cellStyle name="Followed Hyperlink" xfId="217" builtinId="9" hidden="1"/>
    <cellStyle name="Followed Hyperlink" xfId="219" builtinId="9" hidden="1"/>
    <cellStyle name="Followed Hyperlink" xfId="221" builtinId="9" hidden="1"/>
    <cellStyle name="Followed Hyperlink" xfId="223" builtinId="9" hidden="1"/>
    <cellStyle name="Followed Hyperlink" xfId="225" builtinId="9" hidden="1"/>
    <cellStyle name="Followed Hyperlink" xfId="227" builtinId="9" hidden="1"/>
    <cellStyle name="Followed Hyperlink" xfId="229" builtinId="9" hidden="1"/>
    <cellStyle name="Followed Hyperlink" xfId="231" builtinId="9" hidden="1"/>
    <cellStyle name="Followed Hyperlink" xfId="233" builtinId="9" hidden="1"/>
    <cellStyle name="Followed Hyperlink" xfId="235" builtinId="9" hidden="1"/>
    <cellStyle name="Followed Hyperlink" xfId="237" builtinId="9" hidden="1"/>
    <cellStyle name="Followed Hyperlink" xfId="239" builtinId="9" hidden="1"/>
    <cellStyle name="Followed Hyperlink" xfId="241" builtinId="9" hidden="1"/>
    <cellStyle name="Followed Hyperlink" xfId="243" builtinId="9" hidden="1"/>
    <cellStyle name="Followed Hyperlink" xfId="245" builtinId="9" hidden="1"/>
    <cellStyle name="Followed Hyperlink" xfId="247" builtinId="9" hidden="1"/>
    <cellStyle name="Followed Hyperlink" xfId="249" builtinId="9" hidden="1"/>
    <cellStyle name="Followed Hyperlink" xfId="251" builtinId="9" hidden="1"/>
    <cellStyle name="Followed Hyperlink" xfId="253" builtinId="9" hidden="1"/>
    <cellStyle name="Followed Hyperlink" xfId="255" builtinId="9" hidden="1"/>
    <cellStyle name="Followed Hyperlink" xfId="257" builtinId="9" hidden="1"/>
    <cellStyle name="Followed Hyperlink" xfId="259" builtinId="9" hidden="1"/>
    <cellStyle name="Followed Hyperlink" xfId="261" builtinId="9" hidden="1"/>
    <cellStyle name="Followed Hyperlink" xfId="263" builtinId="9" hidden="1"/>
    <cellStyle name="Followed Hyperlink" xfId="265" builtinId="9" hidden="1"/>
    <cellStyle name="Followed Hyperlink" xfId="267" builtinId="9" hidden="1"/>
    <cellStyle name="Followed Hyperlink" xfId="269" builtinId="9" hidden="1"/>
    <cellStyle name="Followed Hyperlink" xfId="271" builtinId="9" hidden="1"/>
    <cellStyle name="Followed Hyperlink" xfId="273" builtinId="9" hidden="1"/>
    <cellStyle name="Followed Hyperlink" xfId="275" builtinId="9" hidden="1"/>
    <cellStyle name="Followed Hyperlink" xfId="277" builtinId="9" hidden="1"/>
    <cellStyle name="Followed Hyperlink" xfId="279" builtinId="9" hidden="1"/>
    <cellStyle name="Followed Hyperlink" xfId="281" builtinId="9" hidden="1"/>
    <cellStyle name="Followed Hyperlink" xfId="283" builtinId="9" hidden="1"/>
    <cellStyle name="Followed Hyperlink" xfId="285" builtinId="9" hidden="1"/>
    <cellStyle name="Followed Hyperlink" xfId="287" builtinId="9" hidden="1"/>
    <cellStyle name="Followed Hyperlink" xfId="289" builtinId="9" hidden="1"/>
    <cellStyle name="Followed Hyperlink" xfId="291" builtinId="9" hidden="1"/>
    <cellStyle name="Followed Hyperlink" xfId="293" builtinId="9" hidden="1"/>
    <cellStyle name="Followed Hyperlink" xfId="295" builtinId="9" hidden="1"/>
    <cellStyle name="Followed Hyperlink" xfId="297" builtinId="9" hidden="1"/>
    <cellStyle name="Followed Hyperlink" xfId="299" builtinId="9" hidden="1"/>
    <cellStyle name="Followed Hyperlink" xfId="301" builtinId="9" hidden="1"/>
    <cellStyle name="Followed Hyperlink" xfId="303" builtinId="9" hidden="1"/>
    <cellStyle name="Followed Hyperlink" xfId="305" builtinId="9" hidden="1"/>
    <cellStyle name="Followed Hyperlink" xfId="307" builtinId="9" hidden="1"/>
    <cellStyle name="Followed Hyperlink" xfId="309" builtinId="9" hidden="1"/>
    <cellStyle name="Followed Hyperlink" xfId="311" builtinId="9" hidden="1"/>
    <cellStyle name="Followed Hyperlink" xfId="313" builtinId="9" hidden="1"/>
    <cellStyle name="Followed Hyperlink" xfId="315" builtinId="9" hidden="1"/>
    <cellStyle name="Followed Hyperlink" xfId="317" builtinId="9" hidden="1"/>
    <cellStyle name="Followed Hyperlink" xfId="319" builtinId="9" hidden="1"/>
    <cellStyle name="Hyperlink" xfId="4" builtinId="8" hidden="1"/>
    <cellStyle name="Hyperlink" xfId="6" builtinId="8" hidden="1"/>
    <cellStyle name="Hyperlink" xfId="8" builtinId="8" hidden="1"/>
    <cellStyle name="Hyperlink" xfId="10" builtinId="8" hidden="1"/>
    <cellStyle name="Hyperlink" xfId="12" builtinId="8" hidden="1"/>
    <cellStyle name="Hyperlink" xfId="14" builtinId="8" hidden="1"/>
    <cellStyle name="Hyperlink" xfId="16" builtinId="8" hidden="1"/>
    <cellStyle name="Hyperlink" xfId="18" builtinId="8" hidden="1"/>
    <cellStyle name="Hyperlink" xfId="20" builtinId="8" hidden="1"/>
    <cellStyle name="Hyperlink" xfId="22" builtinId="8" hidden="1"/>
    <cellStyle name="Hyperlink" xfId="24" builtinId="8" hidden="1"/>
    <cellStyle name="Hyperlink" xfId="26" builtinId="8" hidden="1"/>
    <cellStyle name="Hyperlink" xfId="28" builtinId="8" hidden="1"/>
    <cellStyle name="Hyperlink" xfId="30" builtinId="8" hidden="1"/>
    <cellStyle name="Hyperlink" xfId="32" builtinId="8" hidden="1"/>
    <cellStyle name="Hyperlink" xfId="34" builtinId="8" hidden="1"/>
    <cellStyle name="Hyperlink" xfId="36" builtinId="8" hidden="1"/>
    <cellStyle name="Hyperlink" xfId="38" builtinId="8" hidden="1"/>
    <cellStyle name="Hyperlink" xfId="40" builtinId="8" hidden="1"/>
    <cellStyle name="Hyperlink" xfId="42" builtinId="8" hidden="1"/>
    <cellStyle name="Hyperlink" xfId="44" builtinId="8" hidden="1"/>
    <cellStyle name="Hyperlink" xfId="46" builtinId="8" hidden="1"/>
    <cellStyle name="Hyperlink" xfId="48" builtinId="8" hidden="1"/>
    <cellStyle name="Hyperlink" xfId="50" builtinId="8" hidden="1"/>
    <cellStyle name="Hyperlink" xfId="52" builtinId="8" hidden="1"/>
    <cellStyle name="Hyperlink" xfId="54" builtinId="8" hidden="1"/>
    <cellStyle name="Hyperlink" xfId="56" builtinId="8" hidden="1"/>
    <cellStyle name="Hyperlink" xfId="58" builtinId="8" hidden="1"/>
    <cellStyle name="Hyperlink" xfId="60" builtinId="8" hidden="1"/>
    <cellStyle name="Hyperlink" xfId="62" builtinId="8" hidden="1"/>
    <cellStyle name="Hyperlink" xfId="64" builtinId="8" hidden="1"/>
    <cellStyle name="Hyperlink" xfId="66" builtinId="8" hidden="1"/>
    <cellStyle name="Hyperlink" xfId="68" builtinId="8" hidden="1"/>
    <cellStyle name="Hyperlink" xfId="70" builtinId="8" hidden="1"/>
    <cellStyle name="Hyperlink" xfId="72" builtinId="8" hidden="1"/>
    <cellStyle name="Hyperlink" xfId="74" builtinId="8" hidden="1"/>
    <cellStyle name="Hyperlink" xfId="76" builtinId="8" hidden="1"/>
    <cellStyle name="Hyperlink" xfId="78" builtinId="8" hidden="1"/>
    <cellStyle name="Hyperlink" xfId="80" builtinId="8" hidden="1"/>
    <cellStyle name="Hyperlink" xfId="82" builtinId="8" hidden="1"/>
    <cellStyle name="Hyperlink" xfId="84" builtinId="8" hidden="1"/>
    <cellStyle name="Hyperlink" xfId="86" builtinId="8" hidden="1"/>
    <cellStyle name="Hyperlink" xfId="88" builtinId="8" hidden="1"/>
    <cellStyle name="Hyperlink" xfId="90" builtinId="8" hidden="1"/>
    <cellStyle name="Hyperlink" xfId="92" builtinId="8" hidden="1"/>
    <cellStyle name="Hyperlink" xfId="94" builtinId="8" hidden="1"/>
    <cellStyle name="Hyperlink" xfId="96" builtinId="8" hidden="1"/>
    <cellStyle name="Hyperlink" xfId="98" builtinId="8" hidden="1"/>
    <cellStyle name="Hyperlink" xfId="100" builtinId="8" hidden="1"/>
    <cellStyle name="Hyperlink" xfId="102" builtinId="8" hidden="1"/>
    <cellStyle name="Hyperlink" xfId="104" builtinId="8" hidden="1"/>
    <cellStyle name="Hyperlink" xfId="106" builtinId="8" hidden="1"/>
    <cellStyle name="Hyperlink" xfId="108" builtinId="8" hidden="1"/>
    <cellStyle name="Hyperlink" xfId="110" builtinId="8" hidden="1"/>
    <cellStyle name="Hyperlink" xfId="112" builtinId="8" hidden="1"/>
    <cellStyle name="Hyperlink" xfId="114" builtinId="8" hidden="1"/>
    <cellStyle name="Hyperlink" xfId="116" builtinId="8" hidden="1"/>
    <cellStyle name="Hyperlink" xfId="118" builtinId="8" hidden="1"/>
    <cellStyle name="Hyperlink" xfId="120" builtinId="8" hidden="1"/>
    <cellStyle name="Hyperlink" xfId="122" builtinId="8" hidden="1"/>
    <cellStyle name="Hyperlink" xfId="124" builtinId="8" hidden="1"/>
    <cellStyle name="Hyperlink" xfId="126" builtinId="8" hidden="1"/>
    <cellStyle name="Hyperlink" xfId="128" builtinId="8" hidden="1"/>
    <cellStyle name="Hyperlink" xfId="130" builtinId="8" hidden="1"/>
    <cellStyle name="Hyperlink" xfId="132" builtinId="8" hidden="1"/>
    <cellStyle name="Hyperlink" xfId="134" builtinId="8" hidden="1"/>
    <cellStyle name="Hyperlink" xfId="136" builtinId="8" hidden="1"/>
    <cellStyle name="Hyperlink" xfId="138" builtinId="8" hidden="1"/>
    <cellStyle name="Hyperlink" xfId="140" builtinId="8" hidden="1"/>
    <cellStyle name="Hyperlink" xfId="142" builtinId="8" hidden="1"/>
    <cellStyle name="Hyperlink" xfId="144" builtinId="8" hidden="1"/>
    <cellStyle name="Hyperlink" xfId="146" builtinId="8" hidden="1"/>
    <cellStyle name="Hyperlink" xfId="148" builtinId="8" hidden="1"/>
    <cellStyle name="Hyperlink" xfId="150" builtinId="8" hidden="1"/>
    <cellStyle name="Hyperlink" xfId="152" builtinId="8" hidden="1"/>
    <cellStyle name="Hyperlink" xfId="154" builtinId="8" hidden="1"/>
    <cellStyle name="Hyperlink" xfId="156" builtinId="8" hidden="1"/>
    <cellStyle name="Hyperlink" xfId="158" builtinId="8" hidden="1"/>
    <cellStyle name="Hyperlink" xfId="160" builtinId="8" hidden="1"/>
    <cellStyle name="Hyperlink" xfId="162" builtinId="8" hidden="1"/>
    <cellStyle name="Hyperlink" xfId="164" builtinId="8" hidden="1"/>
    <cellStyle name="Hyperlink" xfId="166" builtinId="8" hidden="1"/>
    <cellStyle name="Hyperlink" xfId="168" builtinId="8" hidden="1"/>
    <cellStyle name="Hyperlink" xfId="170" builtinId="8" hidden="1"/>
    <cellStyle name="Hyperlink" xfId="172" builtinId="8" hidden="1"/>
    <cellStyle name="Hyperlink" xfId="174" builtinId="8" hidden="1"/>
    <cellStyle name="Hyperlink" xfId="176" builtinId="8" hidden="1"/>
    <cellStyle name="Hyperlink" xfId="178" builtinId="8" hidden="1"/>
    <cellStyle name="Hyperlink" xfId="180" builtinId="8" hidden="1"/>
    <cellStyle name="Hyperlink" xfId="182" builtinId="8" hidden="1"/>
    <cellStyle name="Hyperlink" xfId="184" builtinId="8" hidden="1"/>
    <cellStyle name="Hyperlink" xfId="186" builtinId="8" hidden="1"/>
    <cellStyle name="Hyperlink" xfId="188" builtinId="8" hidden="1"/>
    <cellStyle name="Hyperlink" xfId="190" builtinId="8" hidden="1"/>
    <cellStyle name="Hyperlink" xfId="192" builtinId="8" hidden="1"/>
    <cellStyle name="Hyperlink" xfId="194" builtinId="8" hidden="1"/>
    <cellStyle name="Hyperlink" xfId="196" builtinId="8" hidden="1"/>
    <cellStyle name="Hyperlink" xfId="198" builtinId="8" hidden="1"/>
    <cellStyle name="Hyperlink" xfId="200" builtinId="8" hidden="1"/>
    <cellStyle name="Hyperlink" xfId="202" builtinId="8" hidden="1"/>
    <cellStyle name="Hyperlink" xfId="204" builtinId="8" hidden="1"/>
    <cellStyle name="Hyperlink" xfId="206" builtinId="8" hidden="1"/>
    <cellStyle name="Hyperlink" xfId="208" builtinId="8" hidden="1"/>
    <cellStyle name="Hyperlink" xfId="210" builtinId="8" hidden="1"/>
    <cellStyle name="Hyperlink" xfId="212" builtinId="8" hidden="1"/>
    <cellStyle name="Hyperlink" xfId="214" builtinId="8" hidden="1"/>
    <cellStyle name="Hyperlink" xfId="216" builtinId="8" hidden="1"/>
    <cellStyle name="Hyperlink" xfId="218" builtinId="8" hidden="1"/>
    <cellStyle name="Hyperlink" xfId="220" builtinId="8" hidden="1"/>
    <cellStyle name="Hyperlink" xfId="222" builtinId="8" hidden="1"/>
    <cellStyle name="Hyperlink" xfId="224" builtinId="8" hidden="1"/>
    <cellStyle name="Hyperlink" xfId="226" builtinId="8" hidden="1"/>
    <cellStyle name="Hyperlink" xfId="228" builtinId="8" hidden="1"/>
    <cellStyle name="Hyperlink" xfId="230" builtinId="8" hidden="1"/>
    <cellStyle name="Hyperlink" xfId="232" builtinId="8" hidden="1"/>
    <cellStyle name="Hyperlink" xfId="234" builtinId="8" hidden="1"/>
    <cellStyle name="Hyperlink" xfId="236" builtinId="8" hidden="1"/>
    <cellStyle name="Hyperlink" xfId="238" builtinId="8" hidden="1"/>
    <cellStyle name="Hyperlink" xfId="240" builtinId="8" hidden="1"/>
    <cellStyle name="Hyperlink" xfId="242" builtinId="8" hidden="1"/>
    <cellStyle name="Hyperlink" xfId="244" builtinId="8" hidden="1"/>
    <cellStyle name="Hyperlink" xfId="246" builtinId="8" hidden="1"/>
    <cellStyle name="Hyperlink" xfId="248" builtinId="8" hidden="1"/>
    <cellStyle name="Hyperlink" xfId="250" builtinId="8" hidden="1"/>
    <cellStyle name="Hyperlink" xfId="252" builtinId="8" hidden="1"/>
    <cellStyle name="Hyperlink" xfId="254" builtinId="8" hidden="1"/>
    <cellStyle name="Hyperlink" xfId="256" builtinId="8" hidden="1"/>
    <cellStyle name="Hyperlink" xfId="258" builtinId="8" hidden="1"/>
    <cellStyle name="Hyperlink" xfId="260" builtinId="8" hidden="1"/>
    <cellStyle name="Hyperlink" xfId="262" builtinId="8" hidden="1"/>
    <cellStyle name="Hyperlink" xfId="264" builtinId="8" hidden="1"/>
    <cellStyle name="Hyperlink" xfId="266" builtinId="8" hidden="1"/>
    <cellStyle name="Hyperlink" xfId="268" builtinId="8" hidden="1"/>
    <cellStyle name="Hyperlink" xfId="270" builtinId="8" hidden="1"/>
    <cellStyle name="Hyperlink" xfId="272" builtinId="8" hidden="1"/>
    <cellStyle name="Hyperlink" xfId="274" builtinId="8" hidden="1"/>
    <cellStyle name="Hyperlink" xfId="276" builtinId="8" hidden="1"/>
    <cellStyle name="Hyperlink" xfId="278" builtinId="8" hidden="1"/>
    <cellStyle name="Hyperlink" xfId="280" builtinId="8" hidden="1"/>
    <cellStyle name="Hyperlink" xfId="282" builtinId="8" hidden="1"/>
    <cellStyle name="Hyperlink" xfId="284" builtinId="8" hidden="1"/>
    <cellStyle name="Hyperlink" xfId="286" builtinId="8" hidden="1"/>
    <cellStyle name="Hyperlink" xfId="288" builtinId="8" hidden="1"/>
    <cellStyle name="Hyperlink" xfId="290" builtinId="8" hidden="1"/>
    <cellStyle name="Hyperlink" xfId="292" builtinId="8" hidden="1"/>
    <cellStyle name="Hyperlink" xfId="294" builtinId="8" hidden="1"/>
    <cellStyle name="Hyperlink" xfId="296" builtinId="8" hidden="1"/>
    <cellStyle name="Hyperlink" xfId="298" builtinId="8" hidden="1"/>
    <cellStyle name="Hyperlink" xfId="300" builtinId="8" hidden="1"/>
    <cellStyle name="Hyperlink" xfId="302" builtinId="8" hidden="1"/>
    <cellStyle name="Hyperlink" xfId="304" builtinId="8" hidden="1"/>
    <cellStyle name="Hyperlink" xfId="306" builtinId="8" hidden="1"/>
    <cellStyle name="Hyperlink" xfId="308" builtinId="8" hidden="1"/>
    <cellStyle name="Hyperlink" xfId="310" builtinId="8" hidden="1"/>
    <cellStyle name="Hyperlink" xfId="312" builtinId="8" hidden="1"/>
    <cellStyle name="Hyperlink" xfId="314" builtinId="8" hidden="1"/>
    <cellStyle name="Hyperlink" xfId="316" builtinId="8" hidden="1"/>
    <cellStyle name="Hyperlink" xfId="318" builtinId="8" hidden="1"/>
    <cellStyle name="Normal" xfId="0" builtinId="0"/>
    <cellStyle name="Percent" xfId="3" builtinId="5"/>
  </cellStyles>
  <dxfs count="0"/>
  <tableStyles count="0" defaultTableStyle="TableStyleMedium9" defaultPivotStyle="PivotStyleMedium4"/>
</styleSheet>
</file>

<file path=xl/_rels/workbook.xml.rels><?xml version="1.0" encoding="UTF-8" standalone="yes"?>
<Relationships xmlns="http://schemas.openxmlformats.org/package/2006/relationships"><Relationship Id="rId11" Type="http://schemas.openxmlformats.org/officeDocument/2006/relationships/worksheet" Target="worksheets/sheet11.xml"/><Relationship Id="rId12" Type="http://schemas.openxmlformats.org/officeDocument/2006/relationships/theme" Target="theme/theme1.xml"/><Relationship Id="rId13" Type="http://schemas.openxmlformats.org/officeDocument/2006/relationships/styles" Target="styles.xml"/><Relationship Id="rId14" Type="http://schemas.openxmlformats.org/officeDocument/2006/relationships/sharedStrings" Target="sharedStrings.xml"/><Relationship Id="rId15" Type="http://schemas.openxmlformats.org/officeDocument/2006/relationships/calcChain" Target="calcChain.xml"/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worksheet" Target="worksheets/sheet7.xml"/><Relationship Id="rId8" Type="http://schemas.openxmlformats.org/officeDocument/2006/relationships/worksheet" Target="worksheets/sheet8.xml"/><Relationship Id="rId9" Type="http://schemas.openxmlformats.org/officeDocument/2006/relationships/worksheet" Target="worksheets/sheet9.xml"/><Relationship Id="rId10" Type="http://schemas.openxmlformats.org/officeDocument/2006/relationships/worksheet" Target="worksheets/sheet10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18"/>
    </mc:Choice>
    <mc:Fallback>
      <c:style val="18"/>
    </mc:Fallback>
  </mc:AlternateContent>
  <c:chart>
    <c:autoTitleDeleted val="0"/>
    <c:plotArea>
      <c:layout/>
      <c:lineChart>
        <c:grouping val="standard"/>
        <c:varyColors val="0"/>
        <c:ser>
          <c:idx val="0"/>
          <c:order val="0"/>
          <c:tx>
            <c:strRef>
              <c:f>'1.1 Valor Presente'!$AA$4</c:f>
              <c:strCache>
                <c:ptCount val="1"/>
                <c:pt idx="0">
                  <c:v>Interés=  VP * Tasa</c:v>
                </c:pt>
              </c:strCache>
            </c:strRef>
          </c:tx>
          <c:marker>
            <c:symbol val="none"/>
          </c:marker>
          <c:cat>
            <c:numRef>
              <c:f>'1.1 Valor Presente'!$Y$5:$Y$14</c:f>
              <c:numCache>
                <c:formatCode>General</c:formatCode>
                <c:ptCount val="10"/>
                <c:pt idx="0">
                  <c:v>1.0</c:v>
                </c:pt>
                <c:pt idx="1">
                  <c:v>2.0</c:v>
                </c:pt>
                <c:pt idx="2">
                  <c:v>3.0</c:v>
                </c:pt>
                <c:pt idx="3">
                  <c:v>4.0</c:v>
                </c:pt>
                <c:pt idx="4">
                  <c:v>5.0</c:v>
                </c:pt>
                <c:pt idx="5">
                  <c:v>6.0</c:v>
                </c:pt>
                <c:pt idx="6">
                  <c:v>7.0</c:v>
                </c:pt>
                <c:pt idx="7">
                  <c:v>8.0</c:v>
                </c:pt>
                <c:pt idx="8">
                  <c:v>9.0</c:v>
                </c:pt>
                <c:pt idx="9">
                  <c:v>10.0</c:v>
                </c:pt>
              </c:numCache>
            </c:numRef>
          </c:cat>
          <c:val>
            <c:numRef>
              <c:f>'1.1 Valor Presente'!$AA$5:$AA$14</c:f>
              <c:numCache>
                <c:formatCode>General</c:formatCode>
                <c:ptCount val="10"/>
                <c:pt idx="0">
                  <c:v>7000.000000000001</c:v>
                </c:pt>
                <c:pt idx="1">
                  <c:v>7000.000000000001</c:v>
                </c:pt>
                <c:pt idx="2">
                  <c:v>7000.000000000001</c:v>
                </c:pt>
                <c:pt idx="3">
                  <c:v>7000.000000000001</c:v>
                </c:pt>
                <c:pt idx="4">
                  <c:v>7000.000000000001</c:v>
                </c:pt>
                <c:pt idx="5">
                  <c:v>7000.000000000001</c:v>
                </c:pt>
                <c:pt idx="6">
                  <c:v>7000.000000000001</c:v>
                </c:pt>
                <c:pt idx="7">
                  <c:v>7000.000000000001</c:v>
                </c:pt>
                <c:pt idx="8">
                  <c:v>7000.000000000001</c:v>
                </c:pt>
                <c:pt idx="9">
                  <c:v>7000.000000000001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'1.1 Valor Presente'!$Z$4</c:f>
              <c:strCache>
                <c:ptCount val="1"/>
                <c:pt idx="0">
                  <c:v>VP=Capital</c:v>
                </c:pt>
              </c:strCache>
            </c:strRef>
          </c:tx>
          <c:marker>
            <c:symbol val="none"/>
          </c:marker>
          <c:cat>
            <c:numRef>
              <c:f>'1.1 Valor Presente'!$Y$5:$Y$14</c:f>
              <c:numCache>
                <c:formatCode>General</c:formatCode>
                <c:ptCount val="10"/>
                <c:pt idx="0">
                  <c:v>1.0</c:v>
                </c:pt>
                <c:pt idx="1">
                  <c:v>2.0</c:v>
                </c:pt>
                <c:pt idx="2">
                  <c:v>3.0</c:v>
                </c:pt>
                <c:pt idx="3">
                  <c:v>4.0</c:v>
                </c:pt>
                <c:pt idx="4">
                  <c:v>5.0</c:v>
                </c:pt>
                <c:pt idx="5">
                  <c:v>6.0</c:v>
                </c:pt>
                <c:pt idx="6">
                  <c:v>7.0</c:v>
                </c:pt>
                <c:pt idx="7">
                  <c:v>8.0</c:v>
                </c:pt>
                <c:pt idx="8">
                  <c:v>9.0</c:v>
                </c:pt>
                <c:pt idx="9">
                  <c:v>10.0</c:v>
                </c:pt>
              </c:numCache>
            </c:numRef>
          </c:cat>
          <c:val>
            <c:numRef>
              <c:f>'1.1 Valor Presente'!$Z$5:$Z$14</c:f>
              <c:numCache>
                <c:formatCode>#,##0.00</c:formatCode>
                <c:ptCount val="10"/>
                <c:pt idx="0">
                  <c:v>100000.0</c:v>
                </c:pt>
                <c:pt idx="1">
                  <c:v>100000.0</c:v>
                </c:pt>
                <c:pt idx="2">
                  <c:v>100000.0</c:v>
                </c:pt>
                <c:pt idx="3">
                  <c:v>100000.0</c:v>
                </c:pt>
                <c:pt idx="4">
                  <c:v>100000.0</c:v>
                </c:pt>
                <c:pt idx="5">
                  <c:v>100000.0</c:v>
                </c:pt>
                <c:pt idx="6">
                  <c:v>100000.0</c:v>
                </c:pt>
                <c:pt idx="7">
                  <c:v>100000.0</c:v>
                </c:pt>
                <c:pt idx="8">
                  <c:v>100000.0</c:v>
                </c:pt>
                <c:pt idx="9">
                  <c:v>100000.0</c:v>
                </c:pt>
              </c:numCache>
            </c:numRef>
          </c:val>
          <c:smooth val="0"/>
        </c:ser>
        <c:ser>
          <c:idx val="2"/>
          <c:order val="2"/>
          <c:tx>
            <c:strRef>
              <c:f>'1.1 Valor Presente'!$AB$4</c:f>
              <c:strCache>
                <c:ptCount val="1"/>
                <c:pt idx="0">
                  <c:v> VF= VP * (1+ Tasa*Plazo)</c:v>
                </c:pt>
              </c:strCache>
            </c:strRef>
          </c:tx>
          <c:marker>
            <c:symbol val="none"/>
          </c:marker>
          <c:cat>
            <c:numRef>
              <c:f>'1.1 Valor Presente'!$Y$5:$Y$14</c:f>
              <c:numCache>
                <c:formatCode>General</c:formatCode>
                <c:ptCount val="10"/>
                <c:pt idx="0">
                  <c:v>1.0</c:v>
                </c:pt>
                <c:pt idx="1">
                  <c:v>2.0</c:v>
                </c:pt>
                <c:pt idx="2">
                  <c:v>3.0</c:v>
                </c:pt>
                <c:pt idx="3">
                  <c:v>4.0</c:v>
                </c:pt>
                <c:pt idx="4">
                  <c:v>5.0</c:v>
                </c:pt>
                <c:pt idx="5">
                  <c:v>6.0</c:v>
                </c:pt>
                <c:pt idx="6">
                  <c:v>7.0</c:v>
                </c:pt>
                <c:pt idx="7">
                  <c:v>8.0</c:v>
                </c:pt>
                <c:pt idx="8">
                  <c:v>9.0</c:v>
                </c:pt>
                <c:pt idx="9">
                  <c:v>10.0</c:v>
                </c:pt>
              </c:numCache>
            </c:numRef>
          </c:cat>
          <c:val>
            <c:numRef>
              <c:f>'1.1 Valor Presente'!$AB$5:$AB$14</c:f>
              <c:numCache>
                <c:formatCode>#,##0.00</c:formatCode>
                <c:ptCount val="10"/>
                <c:pt idx="0">
                  <c:v>107000.0</c:v>
                </c:pt>
                <c:pt idx="1">
                  <c:v>114000.0</c:v>
                </c:pt>
                <c:pt idx="2">
                  <c:v>121000.0</c:v>
                </c:pt>
                <c:pt idx="3">
                  <c:v>128000.0</c:v>
                </c:pt>
                <c:pt idx="4">
                  <c:v>135000.0</c:v>
                </c:pt>
                <c:pt idx="5">
                  <c:v>142000.0</c:v>
                </c:pt>
                <c:pt idx="6">
                  <c:v>149000.0</c:v>
                </c:pt>
                <c:pt idx="7">
                  <c:v>156000.0</c:v>
                </c:pt>
                <c:pt idx="8">
                  <c:v>163000.0</c:v>
                </c:pt>
                <c:pt idx="9">
                  <c:v>170000.0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112507400"/>
        <c:axId val="2112511464"/>
      </c:lineChart>
      <c:catAx>
        <c:axId val="211250740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crossAx val="2112511464"/>
        <c:crosses val="autoZero"/>
        <c:auto val="1"/>
        <c:lblAlgn val="ctr"/>
        <c:lblOffset val="100"/>
        <c:noMultiLvlLbl val="0"/>
      </c:catAx>
      <c:valAx>
        <c:axId val="2112511464"/>
        <c:scaling>
          <c:orientation val="minMax"/>
        </c:scaling>
        <c:delete val="0"/>
        <c:axPos val="l"/>
        <c:majorGridlines/>
        <c:numFmt formatCode="General" sourceLinked="1"/>
        <c:majorTickMark val="out"/>
        <c:minorTickMark val="none"/>
        <c:tickLblPos val="nextTo"/>
        <c:crossAx val="2112507400"/>
        <c:crosses val="autoZero"/>
        <c:crossBetween val="between"/>
      </c:valAx>
    </c:plotArea>
    <c:legend>
      <c:legendPos val="r"/>
      <c:layout/>
      <c:overlay val="0"/>
    </c:legend>
    <c:plotVisOnly val="1"/>
    <c:dispBlanksAs val="gap"/>
    <c:showDLblsOverMax val="0"/>
  </c:chart>
  <c:printSettings>
    <c:headerFooter/>
    <c:pageMargins b="1.0" l="0.75" r="0.75" t="1.0" header="0.5" footer="0.5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18"/>
    </mc:Choice>
    <mc:Fallback>
      <c:style val="18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84343613298338"/>
          <c:y val="0.0601851851851852"/>
          <c:w val="0.745821522309711"/>
          <c:h val="0.822469378827647"/>
        </c:manualLayout>
      </c:layout>
      <c:lineChart>
        <c:grouping val="standard"/>
        <c:varyColors val="0"/>
        <c:ser>
          <c:idx val="0"/>
          <c:order val="0"/>
          <c:tx>
            <c:strRef>
              <c:f>'2.3 Compara Int Simple Int Comp'!$D$20</c:f>
              <c:strCache>
                <c:ptCount val="1"/>
                <c:pt idx="0">
                  <c:v>VF Simple</c:v>
                </c:pt>
              </c:strCache>
            </c:strRef>
          </c:tx>
          <c:marker>
            <c:symbol val="none"/>
          </c:marker>
          <c:cat>
            <c:numRef>
              <c:f>'2.3 Compara Int Simple Int Comp'!$C$21:$C$30</c:f>
              <c:numCache>
                <c:formatCode>General</c:formatCode>
                <c:ptCount val="10"/>
                <c:pt idx="0">
                  <c:v>1.0</c:v>
                </c:pt>
                <c:pt idx="1">
                  <c:v>2.0</c:v>
                </c:pt>
                <c:pt idx="2">
                  <c:v>3.0</c:v>
                </c:pt>
                <c:pt idx="3">
                  <c:v>4.0</c:v>
                </c:pt>
                <c:pt idx="4">
                  <c:v>5.0</c:v>
                </c:pt>
                <c:pt idx="5">
                  <c:v>6.0</c:v>
                </c:pt>
                <c:pt idx="6">
                  <c:v>7.0</c:v>
                </c:pt>
                <c:pt idx="7">
                  <c:v>8.0</c:v>
                </c:pt>
                <c:pt idx="8">
                  <c:v>9.0</c:v>
                </c:pt>
                <c:pt idx="9">
                  <c:v>10.0</c:v>
                </c:pt>
              </c:numCache>
            </c:numRef>
          </c:cat>
          <c:val>
            <c:numRef>
              <c:f>'2.3 Compara Int Simple Int Comp'!$D$21:$D$30</c:f>
              <c:numCache>
                <c:formatCode>_-* #,##0.00_-;\-* #,##0.00_-;_-* "-"??_-;_-@_-</c:formatCode>
                <c:ptCount val="10"/>
                <c:pt idx="0">
                  <c:v>107000.0</c:v>
                </c:pt>
                <c:pt idx="1">
                  <c:v>114000.0</c:v>
                </c:pt>
                <c:pt idx="2">
                  <c:v>121000.0</c:v>
                </c:pt>
                <c:pt idx="3">
                  <c:v>128000.0</c:v>
                </c:pt>
                <c:pt idx="4">
                  <c:v>135000.0</c:v>
                </c:pt>
                <c:pt idx="5">
                  <c:v>142000.0</c:v>
                </c:pt>
                <c:pt idx="6">
                  <c:v>149000.0</c:v>
                </c:pt>
                <c:pt idx="7">
                  <c:v>156000.0</c:v>
                </c:pt>
                <c:pt idx="8">
                  <c:v>163000.0</c:v>
                </c:pt>
                <c:pt idx="9">
                  <c:v>170000.0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'2.3 Compara Int Simple Int Comp'!$E$20</c:f>
              <c:strCache>
                <c:ptCount val="1"/>
                <c:pt idx="0">
                  <c:v>VF Compuesto</c:v>
                </c:pt>
              </c:strCache>
            </c:strRef>
          </c:tx>
          <c:marker>
            <c:symbol val="none"/>
          </c:marker>
          <c:cat>
            <c:numRef>
              <c:f>'2.3 Compara Int Simple Int Comp'!$C$21:$C$30</c:f>
              <c:numCache>
                <c:formatCode>General</c:formatCode>
                <c:ptCount val="10"/>
                <c:pt idx="0">
                  <c:v>1.0</c:v>
                </c:pt>
                <c:pt idx="1">
                  <c:v>2.0</c:v>
                </c:pt>
                <c:pt idx="2">
                  <c:v>3.0</c:v>
                </c:pt>
                <c:pt idx="3">
                  <c:v>4.0</c:v>
                </c:pt>
                <c:pt idx="4">
                  <c:v>5.0</c:v>
                </c:pt>
                <c:pt idx="5">
                  <c:v>6.0</c:v>
                </c:pt>
                <c:pt idx="6">
                  <c:v>7.0</c:v>
                </c:pt>
                <c:pt idx="7">
                  <c:v>8.0</c:v>
                </c:pt>
                <c:pt idx="8">
                  <c:v>9.0</c:v>
                </c:pt>
                <c:pt idx="9">
                  <c:v>10.0</c:v>
                </c:pt>
              </c:numCache>
            </c:numRef>
          </c:cat>
          <c:val>
            <c:numRef>
              <c:f>'2.3 Compara Int Simple Int Comp'!$E$21:$E$30</c:f>
              <c:numCache>
                <c:formatCode>_-* #,##0.00_-;\-* #,##0.00_-;_-* "-"??_-;_-@_-</c:formatCode>
                <c:ptCount val="10"/>
                <c:pt idx="0">
                  <c:v>107000.0</c:v>
                </c:pt>
                <c:pt idx="1">
                  <c:v>114490.0</c:v>
                </c:pt>
                <c:pt idx="2">
                  <c:v>122504.3</c:v>
                </c:pt>
                <c:pt idx="3">
                  <c:v>131079.601</c:v>
                </c:pt>
                <c:pt idx="4">
                  <c:v>140255.17307</c:v>
                </c:pt>
                <c:pt idx="5">
                  <c:v>150073.0351849</c:v>
                </c:pt>
                <c:pt idx="6">
                  <c:v>160578.147647843</c:v>
                </c:pt>
                <c:pt idx="7">
                  <c:v>171818.617983192</c:v>
                </c:pt>
                <c:pt idx="8">
                  <c:v>183845.9212420155</c:v>
                </c:pt>
                <c:pt idx="9">
                  <c:v>196715.1357289565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-2119800440"/>
        <c:axId val="2111408648"/>
      </c:lineChart>
      <c:catAx>
        <c:axId val="-211980044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crossAx val="2111408648"/>
        <c:crosses val="autoZero"/>
        <c:auto val="1"/>
        <c:lblAlgn val="ctr"/>
        <c:lblOffset val="100"/>
        <c:noMultiLvlLbl val="0"/>
      </c:catAx>
      <c:valAx>
        <c:axId val="2111408648"/>
        <c:scaling>
          <c:orientation val="minMax"/>
        </c:scaling>
        <c:delete val="0"/>
        <c:axPos val="l"/>
        <c:majorGridlines/>
        <c:numFmt formatCode="_-* #,##0.00_-;\-* #,##0.00_-;_-* &quot;-&quot;??_-;_-@_-" sourceLinked="1"/>
        <c:majorTickMark val="out"/>
        <c:minorTickMark val="none"/>
        <c:tickLblPos val="nextTo"/>
        <c:crossAx val="-2119800440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0.61627624671916"/>
          <c:y val="0.471838363954506"/>
          <c:w val="0.253168197725284"/>
          <c:h val="0.185952901720618"/>
        </c:manualLayout>
      </c:layout>
      <c:overlay val="0"/>
    </c:legend>
    <c:plotVisOnly val="1"/>
    <c:dispBlanksAs val="gap"/>
    <c:showDLblsOverMax val="0"/>
  </c:chart>
  <c:printSettings>
    <c:headerFooter/>
    <c:pageMargins b="1.0" l="0.75" r="0.75" t="1.0" header="0.5" footer="0.5"/>
    <c:pageSetup/>
  </c:printSettings>
</c:chartSpace>
</file>

<file path=xl/diagrams/colors1.xml><?xml version="1.0" encoding="utf-8"?>
<dgm:colorsDef xmlns:dgm="http://schemas.openxmlformats.org/drawingml/2006/diagram" xmlns:a="http://schemas.openxmlformats.org/drawingml/2006/main" uniqueId="urn:microsoft.com/office/officeart/2005/8/colors/accent1_2">
  <dgm:title val=""/>
  <dgm:desc val=""/>
  <dgm:catLst>
    <dgm:cat type="accent1" pri="11200"/>
  </dgm:catLst>
  <dgm:styleLbl name="node0">
    <dgm:fillClrLst meth="repeat">
      <a:schemeClr val="accent1"/>
    </dgm:fillClrLst>
    <dgm:linClrLst meth="repeat">
      <a:schemeClr val="lt1"/>
    </dgm:linClrLst>
    <dgm:effectClrLst/>
    <dgm:txLinClrLst/>
    <dgm:txFillClrLst/>
    <dgm:txEffectClrLst/>
  </dgm:styleLbl>
  <dgm:styleLbl name="alignNode1">
    <dgm:fillClrLst meth="repeat">
      <a:schemeClr val="accent1"/>
    </dgm:fillClrLst>
    <dgm:linClrLst meth="repeat">
      <a:schemeClr val="accent1"/>
    </dgm:linClrLst>
    <dgm:effectClrLst/>
    <dgm:txLinClrLst/>
    <dgm:txFillClrLst/>
    <dgm:txEffectClrLst/>
  </dgm:styleLbl>
  <dgm:styleLbl name="node1">
    <dgm:fillClrLst meth="repeat">
      <a:schemeClr val="accent1"/>
    </dgm:fillClrLst>
    <dgm:linClrLst meth="repeat">
      <a:schemeClr val="lt1"/>
    </dgm:linClrLst>
    <dgm:effectClrLst/>
    <dgm:txLinClrLst/>
    <dgm:txFillClrLst/>
    <dgm:txEffectClrLst/>
  </dgm:styleLbl>
  <dgm:styleLbl name="lnNode1">
    <dgm:fillClrLst meth="repeat">
      <a:schemeClr val="accent1"/>
    </dgm:fillClrLst>
    <dgm:linClrLst meth="repeat">
      <a:schemeClr val="lt1"/>
    </dgm:linClrLst>
    <dgm:effectClrLst/>
    <dgm:txLinClrLst/>
    <dgm:txFillClrLst/>
    <dgm:txEffectClrLst/>
  </dgm:styleLbl>
  <dgm:styleLbl name="vennNode1">
    <dgm:fillClrLst meth="repeat">
      <a:schemeClr val="accent1">
        <a:alpha val="50000"/>
      </a:schemeClr>
    </dgm:fillClrLst>
    <dgm:linClrLst meth="repeat">
      <a:schemeClr val="lt1"/>
    </dgm:linClrLst>
    <dgm:effectClrLst/>
    <dgm:txLinClrLst/>
    <dgm:txFillClrLst/>
    <dgm:txEffectClrLst/>
  </dgm:styleLbl>
  <dgm:styleLbl name="node2">
    <dgm:fillClrLst meth="repeat">
      <a:schemeClr val="accent1"/>
    </dgm:fillClrLst>
    <dgm:linClrLst meth="repeat">
      <a:schemeClr val="lt1"/>
    </dgm:linClrLst>
    <dgm:effectClrLst/>
    <dgm:txLinClrLst/>
    <dgm:txFillClrLst/>
    <dgm:txEffectClrLst/>
  </dgm:styleLbl>
  <dgm:styleLbl name="node3">
    <dgm:fillClrLst meth="repeat">
      <a:schemeClr val="accent1"/>
    </dgm:fillClrLst>
    <dgm:linClrLst meth="repeat">
      <a:schemeClr val="lt1"/>
    </dgm:linClrLst>
    <dgm:effectClrLst/>
    <dgm:txLinClrLst/>
    <dgm:txFillClrLst/>
    <dgm:txEffectClrLst/>
  </dgm:styleLbl>
  <dgm:styleLbl name="node4">
    <dgm:fillClrLst meth="repeat">
      <a:schemeClr val="accent1"/>
    </dgm:fillClrLst>
    <dgm:linClrLst meth="repeat">
      <a:schemeClr val="lt1"/>
    </dgm:linClrLst>
    <dgm:effectClrLst/>
    <dgm:txLinClrLst/>
    <dgm:txFillClrLst/>
    <dgm:txEffectClrLst/>
  </dgm:styleLbl>
  <dgm:styleLbl name="fgImgPlace1">
    <dgm:fillClrLst meth="repeat">
      <a:schemeClr val="accent1">
        <a:tint val="50000"/>
      </a:schemeClr>
    </dgm:fillClrLst>
    <dgm:linClrLst meth="repeat">
      <a:schemeClr val="lt1"/>
    </dgm:linClrLst>
    <dgm:effectClrLst/>
    <dgm:txLinClrLst/>
    <dgm:txFillClrLst meth="repeat">
      <a:schemeClr val="lt1"/>
    </dgm:txFillClrLst>
    <dgm:txEffectClrLst/>
  </dgm:styleLbl>
  <dgm:styleLbl name="alignImgPlace1">
    <dgm:fillClrLst meth="repeat">
      <a:schemeClr val="accent1">
        <a:tint val="50000"/>
      </a:schemeClr>
    </dgm:fillClrLst>
    <dgm:linClrLst meth="repeat">
      <a:schemeClr val="lt1"/>
    </dgm:linClrLst>
    <dgm:effectClrLst/>
    <dgm:txLinClrLst/>
    <dgm:txFillClrLst meth="repeat">
      <a:schemeClr val="lt1"/>
    </dgm:txFillClrLst>
    <dgm:txEffectClrLst/>
  </dgm:styleLbl>
  <dgm:styleLbl name="bgImgPlace1">
    <dgm:fillClrLst meth="repeat">
      <a:schemeClr val="accent1">
        <a:tint val="50000"/>
      </a:schemeClr>
    </dgm:fillClrLst>
    <dgm:linClrLst meth="repeat">
      <a:schemeClr val="lt1"/>
    </dgm:linClrLst>
    <dgm:effectClrLst/>
    <dgm:txLinClrLst/>
    <dgm:txFillClrLst meth="repeat">
      <a:schemeClr val="lt1"/>
    </dgm:txFillClrLst>
    <dgm:txEffectClrLst/>
  </dgm:styleLbl>
  <dgm:styleLbl name="sibTrans2D1">
    <dgm:fillClrLst meth="repeat">
      <a:schemeClr val="accent1">
        <a:tint val="60000"/>
      </a:schemeClr>
    </dgm:fillClrLst>
    <dgm:linClrLst meth="repeat">
      <a:schemeClr val="accent1">
        <a:tint val="60000"/>
      </a:schemeClr>
    </dgm:linClrLst>
    <dgm:effectClrLst/>
    <dgm:txLinClrLst/>
    <dgm:txFillClrLst/>
    <dgm:txEffectClrLst/>
  </dgm:styleLbl>
  <dgm:styleLbl name="fgSibTrans2D1">
    <dgm:fillClrLst meth="repeat">
      <a:schemeClr val="accent1">
        <a:tint val="60000"/>
      </a:schemeClr>
    </dgm:fillClrLst>
    <dgm:linClrLst meth="repeat">
      <a:schemeClr val="accent1">
        <a:tint val="60000"/>
      </a:schemeClr>
    </dgm:linClrLst>
    <dgm:effectClrLst/>
    <dgm:txLinClrLst/>
    <dgm:txFillClrLst/>
    <dgm:txEffectClrLst/>
  </dgm:styleLbl>
  <dgm:styleLbl name="bgSibTrans2D1">
    <dgm:fillClrLst meth="repeat">
      <a:schemeClr val="accent1">
        <a:tint val="60000"/>
      </a:schemeClr>
    </dgm:fillClrLst>
    <dgm:linClrLst meth="repeat">
      <a:schemeClr val="accent1">
        <a:tint val="60000"/>
      </a:schemeClr>
    </dgm:linClrLst>
    <dgm:effectClrLst/>
    <dgm:txLinClrLst/>
    <dgm:txFillClrLst/>
    <dgm:txEffectClrLst/>
  </dgm:styleLbl>
  <dgm:styleLbl name="sibTrans1D1">
    <dgm:fillClrLst meth="repeat">
      <a:schemeClr val="accent1"/>
    </dgm:fillClrLst>
    <dgm:linClrLst meth="repeat">
      <a:schemeClr val="accent1"/>
    </dgm:linClrLst>
    <dgm:effectClrLst/>
    <dgm:txLinClrLst/>
    <dgm:txFillClrLst meth="repeat">
      <a:schemeClr val="tx1"/>
    </dgm:txFillClrLst>
    <dgm:txEffectClrLst/>
  </dgm:styleLbl>
  <dgm:styleLbl name="callout">
    <dgm:fillClrLst meth="repeat">
      <a:schemeClr val="accent1"/>
    </dgm:fillClrLst>
    <dgm:linClrLst meth="repeat">
      <a:schemeClr val="accent1">
        <a:tint val="50000"/>
      </a:schemeClr>
    </dgm:linClrLst>
    <dgm:effectClrLst/>
    <dgm:txLinClrLst/>
    <dgm:txFillClrLst meth="repeat">
      <a:schemeClr val="tx1"/>
    </dgm:txFillClrLst>
    <dgm:txEffectClrLst/>
  </dgm:styleLbl>
  <dgm:styleLbl name="asst0">
    <dgm:fillClrLst meth="repeat">
      <a:schemeClr val="accent1"/>
    </dgm:fillClrLst>
    <dgm:linClrLst meth="repeat">
      <a:schemeClr val="lt1"/>
    </dgm:linClrLst>
    <dgm:effectClrLst/>
    <dgm:txLinClrLst/>
    <dgm:txFillClrLst/>
    <dgm:txEffectClrLst/>
  </dgm:styleLbl>
  <dgm:styleLbl name="asst1">
    <dgm:fillClrLst meth="repeat">
      <a:schemeClr val="accent1"/>
    </dgm:fillClrLst>
    <dgm:linClrLst meth="repeat">
      <a:schemeClr val="lt1"/>
    </dgm:linClrLst>
    <dgm:effectClrLst/>
    <dgm:txLinClrLst/>
    <dgm:txFillClrLst/>
    <dgm:txEffectClrLst/>
  </dgm:styleLbl>
  <dgm:styleLbl name="asst2">
    <dgm:fillClrLst meth="repeat">
      <a:schemeClr val="accent1"/>
    </dgm:fillClrLst>
    <dgm:linClrLst meth="repeat">
      <a:schemeClr val="lt1"/>
    </dgm:linClrLst>
    <dgm:effectClrLst/>
    <dgm:txLinClrLst/>
    <dgm:txFillClrLst/>
    <dgm:txEffectClrLst/>
  </dgm:styleLbl>
  <dgm:styleLbl name="asst3">
    <dgm:fillClrLst meth="repeat">
      <a:schemeClr val="accent1"/>
    </dgm:fillClrLst>
    <dgm:linClrLst meth="repeat">
      <a:schemeClr val="lt1"/>
    </dgm:linClrLst>
    <dgm:effectClrLst/>
    <dgm:txLinClrLst/>
    <dgm:txFillClrLst/>
    <dgm:txEffectClrLst/>
  </dgm:styleLbl>
  <dgm:styleLbl name="asst4">
    <dgm:fillClrLst meth="repeat">
      <a:schemeClr val="accent1"/>
    </dgm:fillClrLst>
    <dgm:linClrLst meth="repeat">
      <a:schemeClr val="lt1"/>
    </dgm:linClrLst>
    <dgm:effectClrLst/>
    <dgm:txLinClrLst/>
    <dgm:txFillClrLst/>
    <dgm:txEffectClrLst/>
  </dgm:styleLbl>
  <dgm:styleLbl name="parChTrans2D1">
    <dgm:fillClrLst meth="repeat">
      <a:schemeClr val="accent1">
        <a:tint val="60000"/>
      </a:schemeClr>
    </dgm:fillClrLst>
    <dgm:linClrLst meth="repeat">
      <a:schemeClr val="accent1">
        <a:tint val="60000"/>
      </a:schemeClr>
    </dgm:linClrLst>
    <dgm:effectClrLst/>
    <dgm:txLinClrLst/>
    <dgm:txFillClrLst meth="repeat">
      <a:schemeClr val="lt1"/>
    </dgm:txFillClrLst>
    <dgm:txEffectClrLst/>
  </dgm:styleLbl>
  <dgm:styleLbl name="parChTrans2D2">
    <dgm:fillClrLst meth="repeat">
      <a:schemeClr val="accent1"/>
    </dgm:fillClrLst>
    <dgm:linClrLst meth="repeat">
      <a:schemeClr val="accent1"/>
    </dgm:linClrLst>
    <dgm:effectClrLst/>
    <dgm:txLinClrLst/>
    <dgm:txFillClrLst meth="repeat">
      <a:schemeClr val="lt1"/>
    </dgm:txFillClrLst>
    <dgm:txEffectClrLst/>
  </dgm:styleLbl>
  <dgm:styleLbl name="parChTrans2D3">
    <dgm:fillClrLst meth="repeat">
      <a:schemeClr val="accent1"/>
    </dgm:fillClrLst>
    <dgm:linClrLst meth="repeat">
      <a:schemeClr val="accent1"/>
    </dgm:linClrLst>
    <dgm:effectClrLst/>
    <dgm:txLinClrLst/>
    <dgm:txFillClrLst meth="repeat">
      <a:schemeClr val="lt1"/>
    </dgm:txFillClrLst>
    <dgm:txEffectClrLst/>
  </dgm:styleLbl>
  <dgm:styleLbl name="parChTrans2D4">
    <dgm:fillClrLst meth="repeat">
      <a:schemeClr val="accent1"/>
    </dgm:fillClrLst>
    <dgm:linClrLst meth="repeat">
      <a:schemeClr val="accent1"/>
    </dgm:linClrLst>
    <dgm:effectClrLst/>
    <dgm:txLinClrLst/>
    <dgm:txFillClrLst meth="repeat">
      <a:schemeClr val="lt1"/>
    </dgm:txFillClrLst>
    <dgm:txEffectClrLst/>
  </dgm:styleLbl>
  <dgm:styleLbl name="parChTrans1D1">
    <dgm:fillClrLst meth="repeat">
      <a:schemeClr val="accent1"/>
    </dgm:fillClrLst>
    <dgm:linClrLst meth="repeat">
      <a:schemeClr val="accent1">
        <a:shade val="60000"/>
      </a:schemeClr>
    </dgm:linClrLst>
    <dgm:effectClrLst/>
    <dgm:txLinClrLst/>
    <dgm:txFillClrLst meth="repeat">
      <a:schemeClr val="tx1"/>
    </dgm:txFillClrLst>
    <dgm:txEffectClrLst/>
  </dgm:styleLbl>
  <dgm:styleLbl name="parChTrans1D2">
    <dgm:fillClrLst meth="repeat">
      <a:schemeClr val="accent1"/>
    </dgm:fillClrLst>
    <dgm:linClrLst meth="repeat">
      <a:schemeClr val="accent1">
        <a:shade val="60000"/>
      </a:schemeClr>
    </dgm:linClrLst>
    <dgm:effectClrLst/>
    <dgm:txLinClrLst/>
    <dgm:txFillClrLst meth="repeat">
      <a:schemeClr val="tx1"/>
    </dgm:txFillClrLst>
    <dgm:txEffectClrLst/>
  </dgm:styleLbl>
  <dgm:styleLbl name="parChTrans1D3">
    <dgm:fillClrLst meth="repeat">
      <a:schemeClr val="accent1"/>
    </dgm:fillClrLst>
    <dgm:linClrLst meth="repeat">
      <a:schemeClr val="accent1">
        <a:shade val="80000"/>
      </a:schemeClr>
    </dgm:linClrLst>
    <dgm:effectClrLst/>
    <dgm:txLinClrLst/>
    <dgm:txFillClrLst meth="repeat">
      <a:schemeClr val="tx1"/>
    </dgm:txFillClrLst>
    <dgm:txEffectClrLst/>
  </dgm:styleLbl>
  <dgm:styleLbl name="parChTrans1D4">
    <dgm:fillClrLst meth="repeat">
      <a:schemeClr val="accent1"/>
    </dgm:fillClrLst>
    <dgm:linClrLst meth="repeat">
      <a:schemeClr val="accent1">
        <a:shade val="80000"/>
      </a:schemeClr>
    </dgm:linClrLst>
    <dgm:effectClrLst/>
    <dgm:txLinClrLst/>
    <dgm:txFillClrLst meth="repeat">
      <a:schemeClr val="tx1"/>
    </dgm:txFillClrLst>
    <dgm:txEffectClrLst/>
  </dgm:styleLbl>
  <dgm:styleLbl name="fgAcc1">
    <dgm:fillClrLst meth="repeat">
      <a:schemeClr val="lt1">
        <a:alpha val="90000"/>
      </a:schemeClr>
    </dgm:fillClrLst>
    <dgm:linClrLst meth="repeat">
      <a:schemeClr val="accent1"/>
    </dgm:linClrLst>
    <dgm:effectClrLst/>
    <dgm:txLinClrLst/>
    <dgm:txFillClrLst meth="repeat">
      <a:schemeClr val="dk1"/>
    </dgm:txFillClrLst>
    <dgm:txEffectClrLst/>
  </dgm:styleLbl>
  <dgm:styleLbl name="conFgAcc1">
    <dgm:fillClrLst meth="repeat">
      <a:schemeClr val="lt1">
        <a:alpha val="90000"/>
      </a:schemeClr>
    </dgm:fillClrLst>
    <dgm:linClrLst meth="repeat">
      <a:schemeClr val="accent1"/>
    </dgm:linClrLst>
    <dgm:effectClrLst/>
    <dgm:txLinClrLst/>
    <dgm:txFillClrLst meth="repeat">
      <a:schemeClr val="dk1"/>
    </dgm:txFillClrLst>
    <dgm:txEffectClrLst/>
  </dgm:styleLbl>
  <dgm:styleLbl name="alignAcc1">
    <dgm:fillClrLst meth="repeat">
      <a:schemeClr val="lt1">
        <a:alpha val="90000"/>
      </a:schemeClr>
    </dgm:fillClrLst>
    <dgm:linClrLst meth="repeat">
      <a:schemeClr val="accent1"/>
    </dgm:linClrLst>
    <dgm:effectClrLst/>
    <dgm:txLinClrLst/>
    <dgm:txFillClrLst meth="repeat">
      <a:schemeClr val="dk1"/>
    </dgm:txFillClrLst>
    <dgm:txEffectClrLst/>
  </dgm:styleLbl>
  <dgm:styleLbl name="trAlignAcc1">
    <dgm:fillClrLst meth="repeat">
      <a:schemeClr val="lt1">
        <a:alpha val="40000"/>
      </a:schemeClr>
    </dgm:fillClrLst>
    <dgm:linClrLst meth="repeat">
      <a:schemeClr val="accent1"/>
    </dgm:linClrLst>
    <dgm:effectClrLst/>
    <dgm:txLinClrLst/>
    <dgm:txFillClrLst meth="repeat">
      <a:schemeClr val="dk1"/>
    </dgm:txFillClrLst>
    <dgm:txEffectClrLst/>
  </dgm:styleLbl>
  <dgm:styleLbl name="bgAcc1">
    <dgm:fillClrLst meth="repeat">
      <a:schemeClr val="lt1">
        <a:alpha val="90000"/>
      </a:schemeClr>
    </dgm:fillClrLst>
    <dgm:linClrLst meth="repeat">
      <a:schemeClr val="accent1"/>
    </dgm:linClrLst>
    <dgm:effectClrLst/>
    <dgm:txLinClrLst/>
    <dgm:txFillClrLst meth="repeat">
      <a:schemeClr val="dk1"/>
    </dgm:txFillClrLst>
    <dgm:txEffectClrLst/>
  </dgm:styleLbl>
  <dgm:styleLbl name="solidFgAcc1">
    <dgm:fillClrLst meth="repeat">
      <a:schemeClr val="lt1"/>
    </dgm:fillClrLst>
    <dgm:linClrLst meth="repeat">
      <a:schemeClr val="accent1"/>
    </dgm:linClrLst>
    <dgm:effectClrLst/>
    <dgm:txLinClrLst/>
    <dgm:txFillClrLst meth="repeat">
      <a:schemeClr val="dk1"/>
    </dgm:txFillClrLst>
    <dgm:txEffectClrLst/>
  </dgm:styleLbl>
  <dgm:styleLbl name="solidAlignAcc1">
    <dgm:fillClrLst meth="repeat">
      <a:schemeClr val="lt1"/>
    </dgm:fillClrLst>
    <dgm:linClrLst meth="repeat">
      <a:schemeClr val="accent1"/>
    </dgm:linClrLst>
    <dgm:effectClrLst/>
    <dgm:txLinClrLst/>
    <dgm:txFillClrLst meth="repeat">
      <a:schemeClr val="dk1"/>
    </dgm:txFillClrLst>
    <dgm:txEffectClrLst/>
  </dgm:styleLbl>
  <dgm:styleLbl name="solidBgAcc1">
    <dgm:fillClrLst meth="repeat">
      <a:schemeClr val="lt1"/>
    </dgm:fillClrLst>
    <dgm:linClrLst meth="repeat">
      <a:schemeClr val="accent1"/>
    </dgm:linClrLst>
    <dgm:effectClrLst/>
    <dgm:txLinClrLst/>
    <dgm:txFillClrLst meth="repeat">
      <a:schemeClr val="dk1"/>
    </dgm:txFillClrLst>
    <dgm:txEffectClrLst/>
  </dgm:styleLbl>
  <dgm:styleLbl name="fgAccFollowNode1">
    <dgm:fillClrLst meth="repeat">
      <a:schemeClr val="accent1">
        <a:alpha val="90000"/>
        <a:tint val="40000"/>
      </a:schemeClr>
    </dgm:fillClrLst>
    <dgm:linClrLst meth="repeat">
      <a:schemeClr val="accent1">
        <a:alpha val="90000"/>
        <a:tint val="40000"/>
      </a:schemeClr>
    </dgm:linClrLst>
    <dgm:effectClrLst/>
    <dgm:txLinClrLst/>
    <dgm:txFillClrLst meth="repeat">
      <a:schemeClr val="dk1"/>
    </dgm:txFillClrLst>
    <dgm:txEffectClrLst/>
  </dgm:styleLbl>
  <dgm:styleLbl name="alignAccFollowNode1">
    <dgm:fillClrLst meth="repeat">
      <a:schemeClr val="accent1">
        <a:alpha val="90000"/>
        <a:tint val="40000"/>
      </a:schemeClr>
    </dgm:fillClrLst>
    <dgm:linClrLst meth="repeat">
      <a:schemeClr val="accent1">
        <a:alpha val="90000"/>
        <a:tint val="40000"/>
      </a:schemeClr>
    </dgm:linClrLst>
    <dgm:effectClrLst/>
    <dgm:txLinClrLst/>
    <dgm:txFillClrLst meth="repeat">
      <a:schemeClr val="dk1"/>
    </dgm:txFillClrLst>
    <dgm:txEffectClrLst/>
  </dgm:styleLbl>
  <dgm:styleLbl name="bgAccFollowNode1">
    <dgm:fillClrLst meth="repeat">
      <a:schemeClr val="accent1">
        <a:alpha val="90000"/>
        <a:tint val="40000"/>
      </a:schemeClr>
    </dgm:fillClrLst>
    <dgm:linClrLst meth="repeat">
      <a:schemeClr val="accent1">
        <a:alpha val="90000"/>
        <a:tint val="40000"/>
      </a:schemeClr>
    </dgm:linClrLst>
    <dgm:effectClrLst/>
    <dgm:txLinClrLst/>
    <dgm:txFillClrLst meth="repeat">
      <a:schemeClr val="dk1"/>
    </dgm:txFillClrLst>
    <dgm:txEffectClrLst/>
  </dgm:styleLbl>
  <dgm:styleLbl name="fgAcc0">
    <dgm:fillClrLst meth="repeat">
      <a:schemeClr val="lt1">
        <a:alpha val="90000"/>
      </a:schemeClr>
    </dgm:fillClrLst>
    <dgm:linClrLst meth="repeat">
      <a:schemeClr val="accent1"/>
    </dgm:linClrLst>
    <dgm:effectClrLst/>
    <dgm:txLinClrLst/>
    <dgm:txFillClrLst meth="repeat">
      <a:schemeClr val="dk1"/>
    </dgm:txFillClrLst>
    <dgm:txEffectClrLst/>
  </dgm:styleLbl>
  <dgm:styleLbl name="fgAcc2">
    <dgm:fillClrLst meth="repeat">
      <a:schemeClr val="lt1">
        <a:alpha val="90000"/>
      </a:schemeClr>
    </dgm:fillClrLst>
    <dgm:linClrLst meth="repeat">
      <a:schemeClr val="accent1"/>
    </dgm:linClrLst>
    <dgm:effectClrLst/>
    <dgm:txLinClrLst/>
    <dgm:txFillClrLst meth="repeat">
      <a:schemeClr val="dk1"/>
    </dgm:txFillClrLst>
    <dgm:txEffectClrLst/>
  </dgm:styleLbl>
  <dgm:styleLbl name="fgAcc3">
    <dgm:fillClrLst meth="repeat">
      <a:schemeClr val="lt1">
        <a:alpha val="90000"/>
      </a:schemeClr>
    </dgm:fillClrLst>
    <dgm:linClrLst meth="repeat">
      <a:schemeClr val="accent1"/>
    </dgm:linClrLst>
    <dgm:effectClrLst/>
    <dgm:txLinClrLst/>
    <dgm:txFillClrLst meth="repeat">
      <a:schemeClr val="dk1"/>
    </dgm:txFillClrLst>
    <dgm:txEffectClrLst/>
  </dgm:styleLbl>
  <dgm:styleLbl name="fgAcc4">
    <dgm:fillClrLst meth="repeat">
      <a:schemeClr val="lt1">
        <a:alpha val="90000"/>
      </a:schemeClr>
    </dgm:fillClrLst>
    <dgm:linClrLst meth="repeat">
      <a:schemeClr val="accent1"/>
    </dgm:linClrLst>
    <dgm:effectClrLst/>
    <dgm:txLinClrLst/>
    <dgm:txFillClrLst meth="repeat">
      <a:schemeClr val="dk1"/>
    </dgm:txFillClrLst>
    <dgm:txEffectClrLst/>
  </dgm:styleLbl>
  <dgm:styleLbl name="bgShp">
    <dgm:fillClrLst meth="repeat">
      <a:schemeClr val="accent1">
        <a:tint val="40000"/>
      </a:schemeClr>
    </dgm:fillClrLst>
    <dgm:linClrLst meth="repeat">
      <a:schemeClr val="accent1"/>
    </dgm:linClrLst>
    <dgm:effectClrLst/>
    <dgm:txLinClrLst/>
    <dgm:txFillClrLst meth="repeat">
      <a:schemeClr val="dk1"/>
    </dgm:txFillClrLst>
    <dgm:txEffectClrLst/>
  </dgm:styleLbl>
  <dgm:styleLbl name="dkBgShp">
    <dgm:fillClrLst meth="repeat">
      <a:schemeClr val="accent1">
        <a:shade val="80000"/>
      </a:schemeClr>
    </dgm:fillClrLst>
    <dgm:linClrLst meth="repeat">
      <a:schemeClr val="accent1"/>
    </dgm:linClrLst>
    <dgm:effectClrLst/>
    <dgm:txLinClrLst/>
    <dgm:txFillClrLst meth="repeat">
      <a:schemeClr val="lt1"/>
    </dgm:txFillClrLst>
    <dgm:txEffectClrLst/>
  </dgm:styleLbl>
  <dgm:styleLbl name="trBgShp">
    <dgm:fillClrLst meth="repeat">
      <a:schemeClr val="accent1">
        <a:tint val="50000"/>
        <a:alpha val="40000"/>
      </a:schemeClr>
    </dgm:fillClrLst>
    <dgm:linClrLst meth="repeat">
      <a:schemeClr val="accent1"/>
    </dgm:linClrLst>
    <dgm:effectClrLst/>
    <dgm:txLinClrLst/>
    <dgm:txFillClrLst meth="repeat">
      <a:schemeClr val="lt1"/>
    </dgm:txFillClrLst>
    <dgm:txEffectClrLst/>
  </dgm:styleLbl>
  <dgm:styleLbl name="fgShp">
    <dgm:fillClrLst meth="repeat">
      <a:schemeClr val="accent1">
        <a:tint val="60000"/>
      </a:schemeClr>
    </dgm:fillClrLst>
    <dgm:linClrLst meth="repeat">
      <a:schemeClr val="lt1"/>
    </dgm:linClrLst>
    <dgm:effectClrLst/>
    <dgm:txLinClrLst/>
    <dgm:txFillClrLst meth="repeat">
      <a:schemeClr val="dk1"/>
    </dgm:txFillClrLst>
    <dgm:txEffectClrLst/>
  </dgm:styleLbl>
  <dgm:styleLbl name="revTx">
    <dgm:fillClrLst meth="repeat">
      <a:schemeClr val="lt1">
        <a:alpha val="0"/>
      </a:schemeClr>
    </dgm:fillClrLst>
    <dgm:linClrLst meth="repeat">
      <a:schemeClr val="dk1">
        <a:alpha val="0"/>
      </a:schemeClr>
    </dgm:linClrLst>
    <dgm:effectClrLst/>
    <dgm:txLinClrLst/>
    <dgm:txFillClrLst meth="repeat">
      <a:schemeClr val="tx1"/>
    </dgm:txFillClrLst>
    <dgm:txEffectClrLst/>
  </dgm:styleLbl>
</dgm:colorsDef>
</file>

<file path=xl/diagrams/data1.xml><?xml version="1.0" encoding="utf-8"?>
<dgm:dataModel xmlns:dgm="http://schemas.openxmlformats.org/drawingml/2006/diagram" xmlns:a="http://schemas.openxmlformats.org/drawingml/2006/main">
  <dgm:ptLst>
    <dgm:pt modelId="{3AA7C83B-E702-F64C-8244-DB6B3A87A9B7}" type="doc">
      <dgm:prSet loTypeId="urn:microsoft.com/office/officeart/2009/3/layout/StepUpProcess" loCatId="" qsTypeId="urn:microsoft.com/office/officeart/2005/8/quickstyle/simple4" qsCatId="simple" csTypeId="urn:microsoft.com/office/officeart/2005/8/colors/accent1_2" csCatId="accent1" phldr="1"/>
      <dgm:spPr/>
      <dgm:t>
        <a:bodyPr/>
        <a:lstStyle/>
        <a:p>
          <a:endParaRPr lang="en-US"/>
        </a:p>
      </dgm:t>
    </dgm:pt>
    <dgm:pt modelId="{C238ABC1-25AE-7A47-813F-A1F44AEE6BF9}">
      <dgm:prSet phldrT="[Text]"/>
      <dgm:spPr/>
      <dgm:t>
        <a:bodyPr/>
        <a:lstStyle/>
        <a:p>
          <a:r>
            <a:rPr lang="en-US"/>
            <a:t>Producto 2013  -- $100</a:t>
          </a:r>
        </a:p>
      </dgm:t>
    </dgm:pt>
    <dgm:pt modelId="{E3DCF0FB-A17B-7D49-ACC1-2D01C9895D5D}" type="parTrans" cxnId="{32ED9AFB-E7B2-164B-832D-F67E6806470D}">
      <dgm:prSet/>
      <dgm:spPr/>
      <dgm:t>
        <a:bodyPr/>
        <a:lstStyle/>
        <a:p>
          <a:endParaRPr lang="en-US"/>
        </a:p>
      </dgm:t>
    </dgm:pt>
    <dgm:pt modelId="{BBB7DC0B-DDA6-E14F-8202-F3695A48AE54}" type="sibTrans" cxnId="{32ED9AFB-E7B2-164B-832D-F67E6806470D}">
      <dgm:prSet/>
      <dgm:spPr/>
      <dgm:t>
        <a:bodyPr/>
        <a:lstStyle/>
        <a:p>
          <a:endParaRPr lang="en-US"/>
        </a:p>
      </dgm:t>
    </dgm:pt>
    <dgm:pt modelId="{5F8EEB9C-1581-F84C-9C7C-88BAEA8E2A69}">
      <dgm:prSet phldrT="[Text]"/>
      <dgm:spPr/>
      <dgm:t>
        <a:bodyPr/>
        <a:lstStyle/>
        <a:p>
          <a:r>
            <a:rPr lang="en-US"/>
            <a:t>Producto 2014  -- $ 104.08</a:t>
          </a:r>
        </a:p>
      </dgm:t>
    </dgm:pt>
    <dgm:pt modelId="{9CDEAE0E-65F1-304E-9628-F97E652262A3}" type="parTrans" cxnId="{9675D88C-4D65-9E4E-984C-317A5703B51D}">
      <dgm:prSet/>
      <dgm:spPr/>
      <dgm:t>
        <a:bodyPr/>
        <a:lstStyle/>
        <a:p>
          <a:endParaRPr lang="en-US"/>
        </a:p>
      </dgm:t>
    </dgm:pt>
    <dgm:pt modelId="{33B7C544-07E2-D548-878D-257221508F4F}" type="sibTrans" cxnId="{9675D88C-4D65-9E4E-984C-317A5703B51D}">
      <dgm:prSet/>
      <dgm:spPr/>
      <dgm:t>
        <a:bodyPr/>
        <a:lstStyle/>
        <a:p>
          <a:endParaRPr lang="en-US"/>
        </a:p>
      </dgm:t>
    </dgm:pt>
    <dgm:pt modelId="{B733529A-785D-A14F-A25A-9DDC09247AC0}" type="pres">
      <dgm:prSet presAssocID="{3AA7C83B-E702-F64C-8244-DB6B3A87A9B7}" presName="rootnode" presStyleCnt="0">
        <dgm:presLayoutVars>
          <dgm:chMax/>
          <dgm:chPref/>
          <dgm:dir/>
          <dgm:animLvl val="lvl"/>
        </dgm:presLayoutVars>
      </dgm:prSet>
      <dgm:spPr/>
      <dgm:t>
        <a:bodyPr/>
        <a:lstStyle/>
        <a:p>
          <a:endParaRPr lang="en-US"/>
        </a:p>
      </dgm:t>
    </dgm:pt>
    <dgm:pt modelId="{5F6F9482-0C1F-304F-9EA7-B30B3002BB36}" type="pres">
      <dgm:prSet presAssocID="{C238ABC1-25AE-7A47-813F-A1F44AEE6BF9}" presName="composite" presStyleCnt="0"/>
      <dgm:spPr/>
    </dgm:pt>
    <dgm:pt modelId="{90C79367-C158-1C44-91ED-5E046A21FD5F}" type="pres">
      <dgm:prSet presAssocID="{C238ABC1-25AE-7A47-813F-A1F44AEE6BF9}" presName="LShape" presStyleLbl="alignNode1" presStyleIdx="0" presStyleCnt="3"/>
      <dgm:spPr/>
    </dgm:pt>
    <dgm:pt modelId="{6B05D19C-D080-FE42-85FE-9111C9414058}" type="pres">
      <dgm:prSet presAssocID="{C238ABC1-25AE-7A47-813F-A1F44AEE6BF9}" presName="ParentText" presStyleLbl="revTx" presStyleIdx="0" presStyleCnt="2">
        <dgm:presLayoutVars>
          <dgm:chMax val="0"/>
          <dgm:chPref val="0"/>
          <dgm:bulletEnabled val="1"/>
        </dgm:presLayoutVars>
      </dgm:prSet>
      <dgm:spPr/>
      <dgm:t>
        <a:bodyPr/>
        <a:lstStyle/>
        <a:p>
          <a:endParaRPr lang="en-US"/>
        </a:p>
      </dgm:t>
    </dgm:pt>
    <dgm:pt modelId="{84B4D92E-0197-F446-9699-7189035A1272}" type="pres">
      <dgm:prSet presAssocID="{C238ABC1-25AE-7A47-813F-A1F44AEE6BF9}" presName="Triangle" presStyleLbl="alignNode1" presStyleIdx="1" presStyleCnt="3"/>
      <dgm:spPr/>
    </dgm:pt>
    <dgm:pt modelId="{B03EE96E-4D30-C54C-A7B0-6109FB479028}" type="pres">
      <dgm:prSet presAssocID="{BBB7DC0B-DDA6-E14F-8202-F3695A48AE54}" presName="sibTrans" presStyleCnt="0"/>
      <dgm:spPr/>
    </dgm:pt>
    <dgm:pt modelId="{ECD76F2E-6155-684E-8590-C68ED10493FF}" type="pres">
      <dgm:prSet presAssocID="{BBB7DC0B-DDA6-E14F-8202-F3695A48AE54}" presName="space" presStyleCnt="0"/>
      <dgm:spPr/>
    </dgm:pt>
    <dgm:pt modelId="{F40DA726-13C0-9C47-864E-C5971FA85733}" type="pres">
      <dgm:prSet presAssocID="{5F8EEB9C-1581-F84C-9C7C-88BAEA8E2A69}" presName="composite" presStyleCnt="0"/>
      <dgm:spPr/>
    </dgm:pt>
    <dgm:pt modelId="{2F0C99D5-59CD-8843-B10E-D9981C0ED365}" type="pres">
      <dgm:prSet presAssocID="{5F8EEB9C-1581-F84C-9C7C-88BAEA8E2A69}" presName="LShape" presStyleLbl="alignNode1" presStyleIdx="2" presStyleCnt="3"/>
      <dgm:spPr/>
    </dgm:pt>
    <dgm:pt modelId="{FD1B11F5-53C7-F945-BB18-907CA76B29A7}" type="pres">
      <dgm:prSet presAssocID="{5F8EEB9C-1581-F84C-9C7C-88BAEA8E2A69}" presName="ParentText" presStyleLbl="revTx" presStyleIdx="1" presStyleCnt="2">
        <dgm:presLayoutVars>
          <dgm:chMax val="0"/>
          <dgm:chPref val="0"/>
          <dgm:bulletEnabled val="1"/>
        </dgm:presLayoutVars>
      </dgm:prSet>
      <dgm:spPr/>
      <dgm:t>
        <a:bodyPr/>
        <a:lstStyle/>
        <a:p>
          <a:endParaRPr lang="en-US"/>
        </a:p>
      </dgm:t>
    </dgm:pt>
  </dgm:ptLst>
  <dgm:cxnLst>
    <dgm:cxn modelId="{EE855F91-DD7B-284B-ABF9-7AA9DD3E50D1}" type="presOf" srcId="{5F8EEB9C-1581-F84C-9C7C-88BAEA8E2A69}" destId="{FD1B11F5-53C7-F945-BB18-907CA76B29A7}" srcOrd="0" destOrd="0" presId="urn:microsoft.com/office/officeart/2009/3/layout/StepUpProcess"/>
    <dgm:cxn modelId="{9675D88C-4D65-9E4E-984C-317A5703B51D}" srcId="{3AA7C83B-E702-F64C-8244-DB6B3A87A9B7}" destId="{5F8EEB9C-1581-F84C-9C7C-88BAEA8E2A69}" srcOrd="1" destOrd="0" parTransId="{9CDEAE0E-65F1-304E-9628-F97E652262A3}" sibTransId="{33B7C544-07E2-D548-878D-257221508F4F}"/>
    <dgm:cxn modelId="{32ED9AFB-E7B2-164B-832D-F67E6806470D}" srcId="{3AA7C83B-E702-F64C-8244-DB6B3A87A9B7}" destId="{C238ABC1-25AE-7A47-813F-A1F44AEE6BF9}" srcOrd="0" destOrd="0" parTransId="{E3DCF0FB-A17B-7D49-ACC1-2D01C9895D5D}" sibTransId="{BBB7DC0B-DDA6-E14F-8202-F3695A48AE54}"/>
    <dgm:cxn modelId="{9DB7E4B5-F986-0142-97C6-322A247316C7}" type="presOf" srcId="{C238ABC1-25AE-7A47-813F-A1F44AEE6BF9}" destId="{6B05D19C-D080-FE42-85FE-9111C9414058}" srcOrd="0" destOrd="0" presId="urn:microsoft.com/office/officeart/2009/3/layout/StepUpProcess"/>
    <dgm:cxn modelId="{8660E7E1-5552-1541-9731-3B8408387AEB}" type="presOf" srcId="{3AA7C83B-E702-F64C-8244-DB6B3A87A9B7}" destId="{B733529A-785D-A14F-A25A-9DDC09247AC0}" srcOrd="0" destOrd="0" presId="urn:microsoft.com/office/officeart/2009/3/layout/StepUpProcess"/>
    <dgm:cxn modelId="{3E83FCB2-44F5-794B-A253-586BEDD37FD6}" type="presParOf" srcId="{B733529A-785D-A14F-A25A-9DDC09247AC0}" destId="{5F6F9482-0C1F-304F-9EA7-B30B3002BB36}" srcOrd="0" destOrd="0" presId="urn:microsoft.com/office/officeart/2009/3/layout/StepUpProcess"/>
    <dgm:cxn modelId="{1FB9B529-1BF9-7E4D-A87C-B8BDFC190926}" type="presParOf" srcId="{5F6F9482-0C1F-304F-9EA7-B30B3002BB36}" destId="{90C79367-C158-1C44-91ED-5E046A21FD5F}" srcOrd="0" destOrd="0" presId="urn:microsoft.com/office/officeart/2009/3/layout/StepUpProcess"/>
    <dgm:cxn modelId="{41C49190-7AF1-8447-A278-010F1CF7559D}" type="presParOf" srcId="{5F6F9482-0C1F-304F-9EA7-B30B3002BB36}" destId="{6B05D19C-D080-FE42-85FE-9111C9414058}" srcOrd="1" destOrd="0" presId="urn:microsoft.com/office/officeart/2009/3/layout/StepUpProcess"/>
    <dgm:cxn modelId="{6DDF03AA-F8B3-8E49-9FDF-02CFB853A00D}" type="presParOf" srcId="{5F6F9482-0C1F-304F-9EA7-B30B3002BB36}" destId="{84B4D92E-0197-F446-9699-7189035A1272}" srcOrd="2" destOrd="0" presId="urn:microsoft.com/office/officeart/2009/3/layout/StepUpProcess"/>
    <dgm:cxn modelId="{0322C098-EE14-1646-BB1F-0FD9036817DC}" type="presParOf" srcId="{B733529A-785D-A14F-A25A-9DDC09247AC0}" destId="{B03EE96E-4D30-C54C-A7B0-6109FB479028}" srcOrd="1" destOrd="0" presId="urn:microsoft.com/office/officeart/2009/3/layout/StepUpProcess"/>
    <dgm:cxn modelId="{FB051A36-EE11-1D40-8DD2-EA5877252156}" type="presParOf" srcId="{B03EE96E-4D30-C54C-A7B0-6109FB479028}" destId="{ECD76F2E-6155-684E-8590-C68ED10493FF}" srcOrd="0" destOrd="0" presId="urn:microsoft.com/office/officeart/2009/3/layout/StepUpProcess"/>
    <dgm:cxn modelId="{229D3C78-67B8-D847-8ED3-D97E1B8CEE4E}" type="presParOf" srcId="{B733529A-785D-A14F-A25A-9DDC09247AC0}" destId="{F40DA726-13C0-9C47-864E-C5971FA85733}" srcOrd="2" destOrd="0" presId="urn:microsoft.com/office/officeart/2009/3/layout/StepUpProcess"/>
    <dgm:cxn modelId="{4421D225-455C-4545-8191-0AC998C66F5A}" type="presParOf" srcId="{F40DA726-13C0-9C47-864E-C5971FA85733}" destId="{2F0C99D5-59CD-8843-B10E-D9981C0ED365}" srcOrd="0" destOrd="0" presId="urn:microsoft.com/office/officeart/2009/3/layout/StepUpProcess"/>
    <dgm:cxn modelId="{B66C10AB-B4FD-0C46-BBAD-4D5D439E944A}" type="presParOf" srcId="{F40DA726-13C0-9C47-864E-C5971FA85733}" destId="{FD1B11F5-53C7-F945-BB18-907CA76B29A7}" srcOrd="1" destOrd="0" presId="urn:microsoft.com/office/officeart/2009/3/layout/StepUpProcess"/>
  </dgm:cxnLst>
  <dgm:bg/>
  <dgm:whole/>
  <dgm:extLst>
    <a:ext uri="http://schemas.microsoft.com/office/drawing/2008/diagram">
      <dsp:dataModelExt xmlns:dsp="http://schemas.microsoft.com/office/drawing/2008/diagram" relId="rId6" minVer="http://schemas.openxmlformats.org/drawingml/2006/diagram"/>
    </a:ext>
  </dgm:extLst>
</dgm:dataModel>
</file>

<file path=xl/diagrams/drawing1.xml><?xml version="1.0" encoding="utf-8"?>
<dsp:drawing xmlns:dgm="http://schemas.openxmlformats.org/drawingml/2006/diagram" xmlns:dsp="http://schemas.microsoft.com/office/drawing/2008/diagram" xmlns:a="http://schemas.openxmlformats.org/drawingml/2006/main">
  <dsp:spTree>
    <dsp:nvGrpSpPr>
      <dsp:cNvPr id="0" name=""/>
      <dsp:cNvGrpSpPr/>
    </dsp:nvGrpSpPr>
    <dsp:grpSpPr/>
    <dsp:sp modelId="{90C79367-C158-1C44-91ED-5E046A21FD5F}">
      <dsp:nvSpPr>
        <dsp:cNvPr id="0" name=""/>
        <dsp:cNvSpPr/>
      </dsp:nvSpPr>
      <dsp:spPr>
        <a:xfrm rot="5400000">
          <a:off x="433975" y="269854"/>
          <a:ext cx="1303150" cy="2168413"/>
        </a:xfrm>
        <a:prstGeom prst="corner">
          <a:avLst>
            <a:gd name="adj1" fmla="val 16120"/>
            <a:gd name="adj2" fmla="val 16110"/>
          </a:avLst>
        </a:prstGeom>
        <a:gradFill rotWithShape="0">
          <a:gsLst>
            <a:gs pos="0">
              <a:schemeClr val="accent1">
                <a:hueOff val="0"/>
                <a:satOff val="0"/>
                <a:lumOff val="0"/>
                <a:alphaOff val="0"/>
                <a:tint val="100000"/>
                <a:shade val="100000"/>
                <a:satMod val="130000"/>
              </a:schemeClr>
            </a:gs>
            <a:gs pos="100000">
              <a:schemeClr val="accent1">
                <a:hueOff val="0"/>
                <a:satOff val="0"/>
                <a:lumOff val="0"/>
                <a:alphaOff val="0"/>
                <a:tint val="50000"/>
                <a:shade val="100000"/>
                <a:satMod val="350000"/>
              </a:schemeClr>
            </a:gs>
          </a:gsLst>
          <a:lin ang="16200000" scaled="0"/>
        </a:gradFill>
        <a:ln w="9525" cap="flat" cmpd="sng" algn="ctr">
          <a:solidFill>
            <a:schemeClr val="accent1">
              <a:hueOff val="0"/>
              <a:satOff val="0"/>
              <a:lumOff val="0"/>
              <a:alphaOff val="0"/>
            </a:schemeClr>
          </a:solidFill>
          <a:prstDash val="solid"/>
        </a:ln>
        <a:effectLst>
          <a:outerShdw blurRad="40000" dist="23000" dir="5400000" rotWithShape="0">
            <a:srgbClr val="000000">
              <a:alpha val="35000"/>
            </a:srgbClr>
          </a:outerShdw>
        </a:effectLst>
      </dsp:spPr>
      <dsp:style>
        <a:lnRef idx="1">
          <a:scrgbClr r="0" g="0" b="0"/>
        </a:lnRef>
        <a:fillRef idx="3">
          <a:scrgbClr r="0" g="0" b="0"/>
        </a:fillRef>
        <a:effectRef idx="2">
          <a:scrgbClr r="0" g="0" b="0"/>
        </a:effectRef>
        <a:fontRef idx="minor">
          <a:schemeClr val="lt1"/>
        </a:fontRef>
      </dsp:style>
    </dsp:sp>
    <dsp:sp modelId="{6B05D19C-D080-FE42-85FE-9111C9414058}">
      <dsp:nvSpPr>
        <dsp:cNvPr id="0" name=""/>
        <dsp:cNvSpPr/>
      </dsp:nvSpPr>
      <dsp:spPr>
        <a:xfrm>
          <a:off x="216446" y="917743"/>
          <a:ext cx="1957655" cy="1716000"/>
        </a:xfrm>
        <a:prstGeom prst="rect">
          <a:avLst/>
        </a:prstGeom>
        <a:noFill/>
        <a:ln>
          <a:noFill/>
        </a:ln>
        <a:effectLst/>
      </dsp:spPr>
      <dsp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dsp:style>
      <dsp:txBody>
        <a:bodyPr spcFirstLastPara="0" vert="horz" wrap="square" lIns="133350" tIns="133350" rIns="133350" bIns="133350" numCol="1" spcCol="1270" anchor="t" anchorCtr="0">
          <a:noAutofit/>
        </a:bodyPr>
        <a:lstStyle/>
        <a:p>
          <a:pPr lvl="0" algn="l" defTabSz="1555750">
            <a:lnSpc>
              <a:spcPct val="90000"/>
            </a:lnSpc>
            <a:spcBef>
              <a:spcPct val="0"/>
            </a:spcBef>
            <a:spcAft>
              <a:spcPct val="35000"/>
            </a:spcAft>
          </a:pPr>
          <a:r>
            <a:rPr lang="en-US" sz="3500" kern="1200"/>
            <a:t>Producto 2013  -- $100</a:t>
          </a:r>
        </a:p>
      </dsp:txBody>
      <dsp:txXfrm>
        <a:off x="216446" y="917743"/>
        <a:ext cx="1957655" cy="1716000"/>
      </dsp:txXfrm>
    </dsp:sp>
    <dsp:sp modelId="{84B4D92E-0197-F446-9699-7189035A1272}">
      <dsp:nvSpPr>
        <dsp:cNvPr id="0" name=""/>
        <dsp:cNvSpPr/>
      </dsp:nvSpPr>
      <dsp:spPr>
        <a:xfrm>
          <a:off x="1804733" y="110213"/>
          <a:ext cx="369369" cy="369369"/>
        </a:xfrm>
        <a:prstGeom prst="triangle">
          <a:avLst>
            <a:gd name="adj" fmla="val 100000"/>
          </a:avLst>
        </a:prstGeom>
        <a:gradFill rotWithShape="0">
          <a:gsLst>
            <a:gs pos="0">
              <a:schemeClr val="accent1">
                <a:hueOff val="0"/>
                <a:satOff val="0"/>
                <a:lumOff val="0"/>
                <a:alphaOff val="0"/>
                <a:tint val="100000"/>
                <a:shade val="100000"/>
                <a:satMod val="130000"/>
              </a:schemeClr>
            </a:gs>
            <a:gs pos="100000">
              <a:schemeClr val="accent1">
                <a:hueOff val="0"/>
                <a:satOff val="0"/>
                <a:lumOff val="0"/>
                <a:alphaOff val="0"/>
                <a:tint val="50000"/>
                <a:shade val="100000"/>
                <a:satMod val="350000"/>
              </a:schemeClr>
            </a:gs>
          </a:gsLst>
          <a:lin ang="16200000" scaled="0"/>
        </a:gradFill>
        <a:ln w="9525" cap="flat" cmpd="sng" algn="ctr">
          <a:solidFill>
            <a:schemeClr val="accent1">
              <a:hueOff val="0"/>
              <a:satOff val="0"/>
              <a:lumOff val="0"/>
              <a:alphaOff val="0"/>
            </a:schemeClr>
          </a:solidFill>
          <a:prstDash val="solid"/>
        </a:ln>
        <a:effectLst>
          <a:outerShdw blurRad="40000" dist="23000" dir="5400000" rotWithShape="0">
            <a:srgbClr val="000000">
              <a:alpha val="35000"/>
            </a:srgbClr>
          </a:outerShdw>
        </a:effectLst>
      </dsp:spPr>
      <dsp:style>
        <a:lnRef idx="1">
          <a:scrgbClr r="0" g="0" b="0"/>
        </a:lnRef>
        <a:fillRef idx="3">
          <a:scrgbClr r="0" g="0" b="0"/>
        </a:fillRef>
        <a:effectRef idx="2">
          <a:scrgbClr r="0" g="0" b="0"/>
        </a:effectRef>
        <a:fontRef idx="minor">
          <a:schemeClr val="lt1"/>
        </a:fontRef>
      </dsp:style>
    </dsp:sp>
    <dsp:sp modelId="{2F0C99D5-59CD-8843-B10E-D9981C0ED365}">
      <dsp:nvSpPr>
        <dsp:cNvPr id="0" name=""/>
        <dsp:cNvSpPr/>
      </dsp:nvSpPr>
      <dsp:spPr>
        <a:xfrm rot="5400000">
          <a:off x="2830528" y="-323174"/>
          <a:ext cx="1303150" cy="2168413"/>
        </a:xfrm>
        <a:prstGeom prst="corner">
          <a:avLst>
            <a:gd name="adj1" fmla="val 16120"/>
            <a:gd name="adj2" fmla="val 16110"/>
          </a:avLst>
        </a:prstGeom>
        <a:gradFill rotWithShape="0">
          <a:gsLst>
            <a:gs pos="0">
              <a:schemeClr val="accent1">
                <a:hueOff val="0"/>
                <a:satOff val="0"/>
                <a:lumOff val="0"/>
                <a:alphaOff val="0"/>
                <a:tint val="100000"/>
                <a:shade val="100000"/>
                <a:satMod val="130000"/>
              </a:schemeClr>
            </a:gs>
            <a:gs pos="100000">
              <a:schemeClr val="accent1">
                <a:hueOff val="0"/>
                <a:satOff val="0"/>
                <a:lumOff val="0"/>
                <a:alphaOff val="0"/>
                <a:tint val="50000"/>
                <a:shade val="100000"/>
                <a:satMod val="350000"/>
              </a:schemeClr>
            </a:gs>
          </a:gsLst>
          <a:lin ang="16200000" scaled="0"/>
        </a:gradFill>
        <a:ln w="9525" cap="flat" cmpd="sng" algn="ctr">
          <a:solidFill>
            <a:schemeClr val="accent1">
              <a:hueOff val="0"/>
              <a:satOff val="0"/>
              <a:lumOff val="0"/>
              <a:alphaOff val="0"/>
            </a:schemeClr>
          </a:solidFill>
          <a:prstDash val="solid"/>
        </a:ln>
        <a:effectLst>
          <a:outerShdw blurRad="40000" dist="23000" dir="5400000" rotWithShape="0">
            <a:srgbClr val="000000">
              <a:alpha val="35000"/>
            </a:srgbClr>
          </a:outerShdw>
        </a:effectLst>
      </dsp:spPr>
      <dsp:style>
        <a:lnRef idx="1">
          <a:scrgbClr r="0" g="0" b="0"/>
        </a:lnRef>
        <a:fillRef idx="3">
          <a:scrgbClr r="0" g="0" b="0"/>
        </a:fillRef>
        <a:effectRef idx="2">
          <a:scrgbClr r="0" g="0" b="0"/>
        </a:effectRef>
        <a:fontRef idx="minor">
          <a:schemeClr val="lt1"/>
        </a:fontRef>
      </dsp:style>
    </dsp:sp>
    <dsp:sp modelId="{FD1B11F5-53C7-F945-BB18-907CA76B29A7}">
      <dsp:nvSpPr>
        <dsp:cNvPr id="0" name=""/>
        <dsp:cNvSpPr/>
      </dsp:nvSpPr>
      <dsp:spPr>
        <a:xfrm>
          <a:off x="2613000" y="324713"/>
          <a:ext cx="1957655" cy="1716000"/>
        </a:xfrm>
        <a:prstGeom prst="rect">
          <a:avLst/>
        </a:prstGeom>
        <a:noFill/>
        <a:ln>
          <a:noFill/>
        </a:ln>
        <a:effectLst/>
      </dsp:spPr>
      <dsp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dsp:style>
      <dsp:txBody>
        <a:bodyPr spcFirstLastPara="0" vert="horz" wrap="square" lIns="133350" tIns="133350" rIns="133350" bIns="133350" numCol="1" spcCol="1270" anchor="t" anchorCtr="0">
          <a:noAutofit/>
        </a:bodyPr>
        <a:lstStyle/>
        <a:p>
          <a:pPr lvl="0" algn="l" defTabSz="1555750">
            <a:lnSpc>
              <a:spcPct val="90000"/>
            </a:lnSpc>
            <a:spcBef>
              <a:spcPct val="0"/>
            </a:spcBef>
            <a:spcAft>
              <a:spcPct val="35000"/>
            </a:spcAft>
          </a:pPr>
          <a:r>
            <a:rPr lang="en-US" sz="3500" kern="1200"/>
            <a:t>Producto 2014  -- $ 104.08</a:t>
          </a:r>
        </a:p>
      </dsp:txBody>
      <dsp:txXfrm>
        <a:off x="2613000" y="324713"/>
        <a:ext cx="1957655" cy="1716000"/>
      </dsp:txXfrm>
    </dsp:sp>
  </dsp:spTree>
</dsp:drawing>
</file>

<file path=xl/diagrams/layout1.xml><?xml version="1.0" encoding="utf-8"?>
<dgm:layoutDef xmlns:dgm="http://schemas.openxmlformats.org/drawingml/2006/diagram" xmlns:a="http://schemas.openxmlformats.org/drawingml/2006/main" uniqueId="urn:microsoft.com/office/officeart/2009/3/layout/StepUpProcess">
  <dgm:title val=""/>
  <dgm:desc val=""/>
  <dgm:catLst>
    <dgm:cat type="process" pri="1300"/>
  </dgm:catLst>
  <dgm:sampData>
    <dgm:dataModel>
      <dgm:ptLst>
        <dgm:pt modelId="0" type="doc"/>
        <dgm:pt modelId="10">
          <dgm:prSet phldr="1"/>
        </dgm:pt>
        <dgm:pt modelId="20">
          <dgm:prSet phldr="1"/>
        </dgm:pt>
        <dgm:pt modelId="30">
          <dgm:prSet phldr="1"/>
        </dgm:pt>
      </dgm:ptLst>
      <dgm:cxnLst>
        <dgm:cxn modelId="60" srcId="0" destId="10" srcOrd="0" destOrd="0"/>
        <dgm:cxn modelId="70" srcId="0" destId="20" srcOrd="1" destOrd="0"/>
        <dgm:cxn modelId="80" srcId="0" destId="30" srcOrd="2" destOrd="0"/>
      </dgm:cxnLst>
      <dgm:bg/>
      <dgm:whole/>
    </dgm:dataModel>
  </dgm:sampData>
  <dgm:styleData>
    <dgm:dataModel>
      <dgm:ptLst>
        <dgm:pt modelId="0" type="doc"/>
        <dgm:pt modelId="10">
          <dgm:prSet phldr="1"/>
        </dgm:pt>
        <dgm:pt modelId="20">
          <dgm:prSet phldr="1"/>
        </dgm:pt>
      </dgm:ptLst>
      <dgm:cxnLst>
        <dgm:cxn modelId="60" srcId="0" destId="10" srcOrd="0" destOrd="0"/>
        <dgm:cxn modelId="70" srcId="0" destId="20" srcOrd="1" destOrd="0"/>
      </dgm:cxnLst>
      <dgm:bg/>
      <dgm:whole/>
    </dgm:dataModel>
  </dgm:styleData>
  <dgm:clrData>
    <dgm:dataModel>
      <dgm:ptLst>
        <dgm:pt modelId="0" type="doc"/>
        <dgm:pt modelId="10">
          <dgm:prSet phldr="1"/>
        </dgm:pt>
        <dgm:pt modelId="20">
          <dgm:prSet phldr="1"/>
        </dgm:pt>
        <dgm:pt modelId="30">
          <dgm:prSet phldr="1"/>
        </dgm:pt>
        <dgm:pt modelId="40">
          <dgm:prSet phldr="1"/>
        </dgm:pt>
      </dgm:ptLst>
      <dgm:cxnLst>
        <dgm:cxn modelId="60" srcId="0" destId="10" srcOrd="0" destOrd="0"/>
        <dgm:cxn modelId="70" srcId="0" destId="20" srcOrd="1" destOrd="0"/>
        <dgm:cxn modelId="80" srcId="0" destId="30" srcOrd="2" destOrd="0"/>
        <dgm:cxn modelId="90" srcId="0" destId="40" srcOrd="3" destOrd="0"/>
      </dgm:cxnLst>
      <dgm:bg/>
      <dgm:whole/>
    </dgm:dataModel>
  </dgm:clrData>
  <dgm:layoutNode name="rootnode">
    <dgm:varLst>
      <dgm:chMax/>
      <dgm:chPref/>
      <dgm:dir/>
      <dgm:animLvl val="lvl"/>
    </dgm:varLst>
    <dgm:choose name="Name0">
      <dgm:if name="Name1" func="var" arg="dir" op="equ" val="norm">
        <dgm:alg type="snake">
          <dgm:param type="grDir" val="bL"/>
          <dgm:param type="flowDir" val="row"/>
          <dgm:param type="off" val="off"/>
          <dgm:param type="bkpt" val="fixed"/>
          <dgm:param type="bkPtFixedVal" val="1"/>
        </dgm:alg>
      </dgm:if>
      <dgm:else name="Name2">
        <dgm:alg type="snake">
          <dgm:param type="grDir" val="bR"/>
          <dgm:param type="flowDir" val="row"/>
          <dgm:param type="off" val="off"/>
          <dgm:param type="bkpt" val="fixed"/>
          <dgm:param type="bkPtFixedVal" val="1"/>
        </dgm:alg>
      </dgm:else>
    </dgm:choose>
    <dgm:shape xmlns:r="http://schemas.openxmlformats.org/officeDocument/2006/relationships" r:blip="">
      <dgm:adjLst/>
    </dgm:shape>
    <dgm:constrLst>
      <dgm:constr type="alignOff" forName="rootnode" val="1"/>
      <dgm:constr type="primFontSz" for="des" ptType="node" op="equ" val="65"/>
      <dgm:constr type="w" for="ch" forName="composite" refType="w"/>
      <dgm:constr type="h" for="ch" forName="composite" refType="h"/>
      <dgm:constr type="sp" refType="h" refFor="ch" refForName="composite" op="equ" fact="-0.765"/>
      <dgm:constr type="w" for="ch" forName="sibTrans" refType="w" fact="0.103"/>
      <dgm:constr type="h" for="ch" forName="sibTrans" refType="h" fact="0.103"/>
    </dgm:constrLst>
    <dgm:forEach name="nodesForEach" axis="ch" ptType="node">
      <dgm:layoutNode name="composite">
        <dgm:alg type="composite">
          <dgm:param type="ar" val="0.861"/>
        </dgm:alg>
        <dgm:shape xmlns:r="http://schemas.openxmlformats.org/officeDocument/2006/relationships" r:blip="">
          <dgm:adjLst/>
        </dgm:shape>
        <dgm:choose name="Name3">
          <dgm:if name="Name4" func="var" arg="dir" op="equ" val="norm">
            <dgm:constrLst>
              <dgm:constr type="l" for="ch" forName="LShape" refType="w" fact="0"/>
              <dgm:constr type="t" for="ch" forName="LShape" refType="h" fact="0.2347"/>
              <dgm:constr type="w" for="ch" forName="LShape" refType="w" fact="0.998"/>
              <dgm:constr type="h" for="ch" forName="LShape" refType="h" fact="0.5164"/>
              <dgm:constr type="r" for="ch" forName="ParentText" refType="w"/>
              <dgm:constr type="t" for="ch" forName="ParentText" refType="h" fact="0.32"/>
              <dgm:constr type="w" for="ch" forName="ParentText" refType="w" fact="0.901"/>
              <dgm:constr type="h" for="ch" forName="ParentText" refType="h" fact="0.68"/>
              <dgm:constr type="l" for="ch" forName="Triangle" refType="w" fact="0.83"/>
              <dgm:constr type="t" for="ch" forName="Triangle" refType="h" fact="0"/>
              <dgm:constr type="w" for="ch" forName="Triangle" refType="w" fact="0.17"/>
              <dgm:constr type="h" for="ch" forName="Triangle" refType="w" refFor="ch" refForName="Triangle"/>
            </dgm:constrLst>
          </dgm:if>
          <dgm:else name="Name5">
            <dgm:constrLst>
              <dgm:constr type="l" for="ch" forName="LShape" refType="w" fact="0.002"/>
              <dgm:constr type="t" for="ch" forName="LShape" refType="h" fact="0.2347"/>
              <dgm:constr type="w" for="ch" forName="LShape" refType="w"/>
              <dgm:constr type="h" for="ch" forName="LShape" refType="h" fact="0.5164"/>
              <dgm:constr type="l" for="ch" forName="ParentText" refType="w" fact="0"/>
              <dgm:constr type="t" for="ch" forName="ParentText" refType="h" fact="0.32"/>
              <dgm:constr type="w" for="ch" forName="ParentText" refType="w" fact="0.902"/>
              <dgm:constr type="h" for="ch" forName="ParentText" refType="h" fact="0.68"/>
              <dgm:constr type="l" for="ch" forName="Triangle" refType="w" fact="0"/>
              <dgm:constr type="t" for="ch" forName="Triangle" refType="h" fact="0"/>
              <dgm:constr type="w" for="ch" forName="Triangle" refType="w" fact="0.17"/>
              <dgm:constr type="h" for="ch" forName="Triangle" refType="w" refFor="ch" refForName="Triangle"/>
            </dgm:constrLst>
          </dgm:else>
        </dgm:choose>
        <dgm:layoutNode name="LShape" styleLbl="alignNode1">
          <dgm:alg type="sp"/>
          <dgm:choose name="Name6">
            <dgm:if name="Name7" func="var" arg="dir" op="equ" val="norm">
              <dgm:shape xmlns:r="http://schemas.openxmlformats.org/officeDocument/2006/relationships" rot="90" type="corner" r:blip="">
                <dgm:adjLst>
                  <dgm:adj idx="1" val="0.1612"/>
                  <dgm:adj idx="2" val="0.1611"/>
                </dgm:adjLst>
              </dgm:shape>
            </dgm:if>
            <dgm:else name="Name8">
              <dgm:shape xmlns:r="http://schemas.openxmlformats.org/officeDocument/2006/relationships" rot="180" type="corner" r:blip="">
                <dgm:adjLst>
                  <dgm:adj idx="1" val="0.1612"/>
                  <dgm:adj idx="2" val="0.1611"/>
                </dgm:adjLst>
              </dgm:shape>
            </dgm:else>
          </dgm:choose>
          <dgm:presOf/>
        </dgm:layoutNode>
        <dgm:layoutNode name="ParentText" styleLbl="revTx">
          <dgm:varLst>
            <dgm:chMax val="0"/>
            <dgm:chPref val="0"/>
            <dgm:bulletEnabled val="1"/>
          </dgm:varLst>
          <dgm:alg type="tx">
            <dgm:param type="parTxLTRAlign" val="l"/>
            <dgm:param type="txAnchorVert" val="t"/>
          </dgm:alg>
          <dgm:shape xmlns:r="http://schemas.openxmlformats.org/officeDocument/2006/relationships" type="rect" r:blip="">
            <dgm:adjLst/>
          </dgm:shape>
          <dgm:presOf axis="desOrSelf" ptType="node"/>
          <dgm:constrLst>
            <dgm:constr type="lMarg" refType="primFontSz" fact="0.3"/>
            <dgm:constr type="rMarg" refType="primFontSz" fact="0.3"/>
            <dgm:constr type="tMarg" refType="primFontSz" fact="0.3"/>
            <dgm:constr type="bMarg" refType="primFontSz" fact="0.3"/>
          </dgm:constrLst>
          <dgm:ruleLst>
            <dgm:rule type="primFontSz" val="5" fact="NaN" max="NaN"/>
          </dgm:ruleLst>
        </dgm:layoutNode>
        <dgm:choose name="Name9">
          <dgm:if name="Name10" axis="followSib" ptType="node" func="cnt" op="gte" val="1">
            <dgm:layoutNode name="Triangle" styleLbl="alignNode1">
              <dgm:alg type="sp"/>
              <dgm:choose name="Name11">
                <dgm:if name="Name12" func="var" arg="dir" op="equ" val="norm">
                  <dgm:shape xmlns:r="http://schemas.openxmlformats.org/officeDocument/2006/relationships" type="triangle" r:blip="">
                    <dgm:adjLst>
                      <dgm:adj idx="1" val="1"/>
                    </dgm:adjLst>
                  </dgm:shape>
                </dgm:if>
                <dgm:else name="Name13">
                  <dgm:shape xmlns:r="http://schemas.openxmlformats.org/officeDocument/2006/relationships" rot="90" type="triangle" r:blip="">
                    <dgm:adjLst>
                      <dgm:adj idx="1" val="1"/>
                    </dgm:adjLst>
                  </dgm:shape>
                </dgm:else>
              </dgm:choose>
              <dgm:presOf/>
            </dgm:layoutNode>
          </dgm:if>
          <dgm:else name="Name14"/>
        </dgm:choose>
      </dgm:layoutNode>
      <dgm:forEach name="sibTransForEach" axis="followSib" ptType="sibTrans" cnt="1">
        <dgm:layoutNode name="sibTrans">
          <dgm:alg type="composite">
            <dgm:param type="ar" val="0.861"/>
          </dgm:alg>
          <dgm:constrLst>
            <dgm:constr type="w" for="ch" forName="space" refType="w"/>
            <dgm:constr type="h" for="ch" forName="space" refType="w"/>
          </dgm:constrLst>
          <dgm:layoutNode name="space" styleLbl="alignNode1">
            <dgm:alg type="sp"/>
            <dgm:shape xmlns:r="http://schemas.openxmlformats.org/officeDocument/2006/relationships" r:blip="">
              <dgm:adjLst/>
            </dgm:shape>
            <dgm:presOf/>
          </dgm:layoutNode>
        </dgm:layoutNode>
      </dgm:forEach>
    </dgm:forEach>
  </dgm:layoutNode>
</dgm:layoutDef>
</file>

<file path=xl/diagrams/quickStyle1.xml><?xml version="1.0" encoding="utf-8"?>
<dgm:styleDef xmlns:dgm="http://schemas.openxmlformats.org/drawingml/2006/diagram" xmlns:a="http://schemas.openxmlformats.org/drawingml/2006/main" uniqueId="urn:microsoft.com/office/officeart/2005/8/quickstyle/simple4">
  <dgm:title val=""/>
  <dgm:desc val=""/>
  <dgm:catLst>
    <dgm:cat type="simple" pri="10400"/>
  </dgm:catLst>
  <dgm:scene3d>
    <a:camera prst="orthographicFront"/>
    <a:lightRig rig="threePt" dir="t"/>
  </dgm:scene3d>
  <dgm:styleLbl name="node0">
    <dgm:scene3d>
      <a:camera prst="orthographicFront"/>
      <a:lightRig rig="threePt" dir="t"/>
    </dgm:scene3d>
    <dgm:sp3d/>
    <dgm:txPr/>
    <dgm:style>
      <a:lnRef idx="0">
        <a:scrgbClr r="0" g="0" b="0"/>
      </a:lnRef>
      <a:fillRef idx="3">
        <a:scrgbClr r="0" g="0" b="0"/>
      </a:fillRef>
      <a:effectRef idx="2">
        <a:scrgbClr r="0" g="0" b="0"/>
      </a:effectRef>
      <a:fontRef idx="minor">
        <a:schemeClr val="lt1"/>
      </a:fontRef>
    </dgm:style>
  </dgm:styleLbl>
  <dgm:styleLbl name="lnNode1">
    <dgm:scene3d>
      <a:camera prst="orthographicFront"/>
      <a:lightRig rig="threePt" dir="t"/>
    </dgm:scene3d>
    <dgm:sp3d/>
    <dgm:txPr/>
    <dgm:style>
      <a:lnRef idx="1">
        <a:scrgbClr r="0" g="0" b="0"/>
      </a:lnRef>
      <a:fillRef idx="3">
        <a:scrgbClr r="0" g="0" b="0"/>
      </a:fillRef>
      <a:effectRef idx="2">
        <a:scrgbClr r="0" g="0" b="0"/>
      </a:effectRef>
      <a:fontRef idx="minor">
        <a:schemeClr val="lt1"/>
      </a:fontRef>
    </dgm:style>
  </dgm:styleLbl>
  <dgm:styleLbl name="vennNode1">
    <dgm:scene3d>
      <a:camera prst="orthographicFront"/>
      <a:lightRig rig="threePt" dir="t"/>
    </dgm:scene3d>
    <dgm:sp3d/>
    <dgm:txPr/>
    <dgm:style>
      <a:lnRef idx="0">
        <a:scrgbClr r="0" g="0" b="0"/>
      </a:lnRef>
      <a:fillRef idx="3">
        <a:scrgbClr r="0" g="0" b="0"/>
      </a:fillRef>
      <a:effectRef idx="0">
        <a:scrgbClr r="0" g="0" b="0"/>
      </a:effectRef>
      <a:fontRef idx="minor">
        <a:schemeClr val="tx1"/>
      </a:fontRef>
    </dgm:style>
  </dgm:styleLbl>
  <dgm:styleLbl name="alignNode1">
    <dgm:scene3d>
      <a:camera prst="orthographicFront"/>
      <a:lightRig rig="threePt" dir="t"/>
    </dgm:scene3d>
    <dgm:sp3d/>
    <dgm:txPr/>
    <dgm:style>
      <a:lnRef idx="1">
        <a:scrgbClr r="0" g="0" b="0"/>
      </a:lnRef>
      <a:fillRef idx="3">
        <a:scrgbClr r="0" g="0" b="0"/>
      </a:fillRef>
      <a:effectRef idx="2">
        <a:scrgbClr r="0" g="0" b="0"/>
      </a:effectRef>
      <a:fontRef idx="minor">
        <a:schemeClr val="lt1"/>
      </a:fontRef>
    </dgm:style>
  </dgm:styleLbl>
  <dgm:styleLbl name="node1">
    <dgm:scene3d>
      <a:camera prst="orthographicFront"/>
      <a:lightRig rig="threePt" dir="t"/>
    </dgm:scene3d>
    <dgm:sp3d/>
    <dgm:txPr/>
    <dgm:style>
      <a:lnRef idx="0">
        <a:scrgbClr r="0" g="0" b="0"/>
      </a:lnRef>
      <a:fillRef idx="3">
        <a:scrgbClr r="0" g="0" b="0"/>
      </a:fillRef>
      <a:effectRef idx="2">
        <a:scrgbClr r="0" g="0" b="0"/>
      </a:effectRef>
      <a:fontRef idx="minor">
        <a:schemeClr val="lt1"/>
      </a:fontRef>
    </dgm:style>
  </dgm:styleLbl>
  <dgm:styleLbl name="node2">
    <dgm:scene3d>
      <a:camera prst="orthographicFront"/>
      <a:lightRig rig="threePt" dir="t"/>
    </dgm:scene3d>
    <dgm:sp3d/>
    <dgm:txPr/>
    <dgm:style>
      <a:lnRef idx="0">
        <a:scrgbClr r="0" g="0" b="0"/>
      </a:lnRef>
      <a:fillRef idx="3">
        <a:scrgbClr r="0" g="0" b="0"/>
      </a:fillRef>
      <a:effectRef idx="2">
        <a:scrgbClr r="0" g="0" b="0"/>
      </a:effectRef>
      <a:fontRef idx="minor">
        <a:schemeClr val="lt1"/>
      </a:fontRef>
    </dgm:style>
  </dgm:styleLbl>
  <dgm:styleLbl name="node3">
    <dgm:scene3d>
      <a:camera prst="orthographicFront"/>
      <a:lightRig rig="threePt" dir="t"/>
    </dgm:scene3d>
    <dgm:sp3d/>
    <dgm:txPr/>
    <dgm:style>
      <a:lnRef idx="0">
        <a:scrgbClr r="0" g="0" b="0"/>
      </a:lnRef>
      <a:fillRef idx="3">
        <a:scrgbClr r="0" g="0" b="0"/>
      </a:fillRef>
      <a:effectRef idx="2">
        <a:scrgbClr r="0" g="0" b="0"/>
      </a:effectRef>
      <a:fontRef idx="minor">
        <a:schemeClr val="lt1"/>
      </a:fontRef>
    </dgm:style>
  </dgm:styleLbl>
  <dgm:styleLbl name="node4">
    <dgm:scene3d>
      <a:camera prst="orthographicFront"/>
      <a:lightRig rig="threePt" dir="t"/>
    </dgm:scene3d>
    <dgm:sp3d/>
    <dgm:txPr/>
    <dgm:style>
      <a:lnRef idx="0">
        <a:scrgbClr r="0" g="0" b="0"/>
      </a:lnRef>
      <a:fillRef idx="3">
        <a:scrgbClr r="0" g="0" b="0"/>
      </a:fillRef>
      <a:effectRef idx="2">
        <a:scrgbClr r="0" g="0" b="0"/>
      </a:effectRef>
      <a:fontRef idx="minor">
        <a:schemeClr val="lt1"/>
      </a:fontRef>
    </dgm:style>
  </dgm:styleLbl>
  <dgm:styleLbl name="fgImgPlace1">
    <dgm:scene3d>
      <a:camera prst="orthographicFront"/>
      <a:lightRig rig="threePt" dir="t"/>
    </dgm:scene3d>
    <dgm:sp3d/>
    <dgm:txPr/>
    <dgm:style>
      <a:lnRef idx="0">
        <a:scrgbClr r="0" g="0" b="0"/>
      </a:lnRef>
      <a:fillRef idx="1">
        <a:scrgbClr r="0" g="0" b="0"/>
      </a:fillRef>
      <a:effectRef idx="2">
        <a:scrgbClr r="0" g="0" b="0"/>
      </a:effectRef>
      <a:fontRef idx="minor"/>
    </dgm:style>
  </dgm:styleLbl>
  <dgm:styleLbl name="alignImgPlace1">
    <dgm:scene3d>
      <a:camera prst="orthographicFront"/>
      <a:lightRig rig="threePt" dir="t"/>
    </dgm:scene3d>
    <dgm:sp3d/>
    <dgm:txPr/>
    <dgm:style>
      <a:lnRef idx="0">
        <a:scrgbClr r="0" g="0" b="0"/>
      </a:lnRef>
      <a:fillRef idx="1">
        <a:scrgbClr r="0" g="0" b="0"/>
      </a:fillRef>
      <a:effectRef idx="2">
        <a:scrgbClr r="0" g="0" b="0"/>
      </a:effectRef>
      <a:fontRef idx="minor"/>
    </dgm:style>
  </dgm:styleLbl>
  <dgm:styleLbl name="bgImgPlace1">
    <dgm:scene3d>
      <a:camera prst="orthographicFront"/>
      <a:lightRig rig="threePt" dir="t"/>
    </dgm:scene3d>
    <dgm:sp3d/>
    <dgm:txPr/>
    <dgm:style>
      <a:lnRef idx="0">
        <a:scrgbClr r="0" g="0" b="0"/>
      </a:lnRef>
      <a:fillRef idx="1">
        <a:scrgbClr r="0" g="0" b="0"/>
      </a:fillRef>
      <a:effectRef idx="2">
        <a:scrgbClr r="0" g="0" b="0"/>
      </a:effectRef>
      <a:fontRef idx="minor"/>
    </dgm:style>
  </dgm:styleLbl>
  <dgm:styleLbl name="sibTrans2D1">
    <dgm:scene3d>
      <a:camera prst="orthographicFront"/>
      <a:lightRig rig="threePt" dir="t"/>
    </dgm:scene3d>
    <dgm:sp3d/>
    <dgm:txPr/>
    <dgm:style>
      <a:lnRef idx="0">
        <a:scrgbClr r="0" g="0" b="0"/>
      </a:lnRef>
      <a:fillRef idx="3">
        <a:scrgbClr r="0" g="0" b="0"/>
      </a:fillRef>
      <a:effectRef idx="2">
        <a:scrgbClr r="0" g="0" b="0"/>
      </a:effectRef>
      <a:fontRef idx="minor">
        <a:schemeClr val="lt1"/>
      </a:fontRef>
    </dgm:style>
  </dgm:styleLbl>
  <dgm:styleLbl name="fgSibTrans2D1">
    <dgm:scene3d>
      <a:camera prst="orthographicFront"/>
      <a:lightRig rig="threePt" dir="t"/>
    </dgm:scene3d>
    <dgm:sp3d/>
    <dgm:txPr/>
    <dgm:style>
      <a:lnRef idx="0">
        <a:scrgbClr r="0" g="0" b="0"/>
      </a:lnRef>
      <a:fillRef idx="3">
        <a:scrgbClr r="0" g="0" b="0"/>
      </a:fillRef>
      <a:effectRef idx="2">
        <a:scrgbClr r="0" g="0" b="0"/>
      </a:effectRef>
      <a:fontRef idx="minor">
        <a:schemeClr val="lt1"/>
      </a:fontRef>
    </dgm:style>
  </dgm:styleLbl>
  <dgm:styleLbl name="bgSibTrans2D1">
    <dgm:scene3d>
      <a:camera prst="orthographicFront"/>
      <a:lightRig rig="threePt" dir="t"/>
    </dgm:scene3d>
    <dgm:sp3d/>
    <dgm:txPr/>
    <dgm:style>
      <a:lnRef idx="0">
        <a:scrgbClr r="0" g="0" b="0"/>
      </a:lnRef>
      <a:fillRef idx="3">
        <a:scrgbClr r="0" g="0" b="0"/>
      </a:fillRef>
      <a:effectRef idx="2">
        <a:scrgbClr r="0" g="0" b="0"/>
      </a:effectRef>
      <a:fontRef idx="minor">
        <a:schemeClr val="lt1"/>
      </a:fontRef>
    </dgm:style>
  </dgm:styleLbl>
  <dgm:styleLbl name="sibTrans1D1">
    <dgm:scene3d>
      <a:camera prst="orthographicFront"/>
      <a:lightRig rig="threePt" dir="t"/>
    </dgm:scene3d>
    <dgm:sp3d/>
    <dgm:txPr/>
    <dgm:style>
      <a:lnRef idx="1">
        <a:scrgbClr r="0" g="0" b="0"/>
      </a:lnRef>
      <a:fillRef idx="0">
        <a:scrgbClr r="0" g="0" b="0"/>
      </a:fillRef>
      <a:effectRef idx="0">
        <a:scrgbClr r="0" g="0" b="0"/>
      </a:effectRef>
      <a:fontRef idx="minor"/>
    </dgm:style>
  </dgm:styleLbl>
  <dgm:styleLbl name="callout">
    <dgm:scene3d>
      <a:camera prst="orthographicFront"/>
      <a:lightRig rig="threePt" dir="t"/>
    </dgm:scene3d>
    <dgm:sp3d/>
    <dgm:txPr/>
    <dgm:style>
      <a:lnRef idx="2">
        <a:scrgbClr r="0" g="0" b="0"/>
      </a:lnRef>
      <a:fillRef idx="1">
        <a:scrgbClr r="0" g="0" b="0"/>
      </a:fillRef>
      <a:effectRef idx="1">
        <a:scrgbClr r="0" g="0" b="0"/>
      </a:effectRef>
      <a:fontRef idx="minor"/>
    </dgm:style>
  </dgm:styleLbl>
  <dgm:styleLbl name="asst0">
    <dgm:scene3d>
      <a:camera prst="orthographicFront"/>
      <a:lightRig rig="threePt" dir="t"/>
    </dgm:scene3d>
    <dgm:sp3d/>
    <dgm:txPr/>
    <dgm:style>
      <a:lnRef idx="0">
        <a:scrgbClr r="0" g="0" b="0"/>
      </a:lnRef>
      <a:fillRef idx="3">
        <a:scrgbClr r="0" g="0" b="0"/>
      </a:fillRef>
      <a:effectRef idx="2">
        <a:scrgbClr r="0" g="0" b="0"/>
      </a:effectRef>
      <a:fontRef idx="minor">
        <a:schemeClr val="lt1"/>
      </a:fontRef>
    </dgm:style>
  </dgm:styleLbl>
  <dgm:styleLbl name="asst1">
    <dgm:scene3d>
      <a:camera prst="orthographicFront"/>
      <a:lightRig rig="threePt" dir="t"/>
    </dgm:scene3d>
    <dgm:sp3d/>
    <dgm:txPr/>
    <dgm:style>
      <a:lnRef idx="0">
        <a:scrgbClr r="0" g="0" b="0"/>
      </a:lnRef>
      <a:fillRef idx="3">
        <a:scrgbClr r="0" g="0" b="0"/>
      </a:fillRef>
      <a:effectRef idx="2">
        <a:scrgbClr r="0" g="0" b="0"/>
      </a:effectRef>
      <a:fontRef idx="minor">
        <a:schemeClr val="lt1"/>
      </a:fontRef>
    </dgm:style>
  </dgm:styleLbl>
  <dgm:styleLbl name="asst2">
    <dgm:scene3d>
      <a:camera prst="orthographicFront"/>
      <a:lightRig rig="threePt" dir="t"/>
    </dgm:scene3d>
    <dgm:sp3d/>
    <dgm:txPr/>
    <dgm:style>
      <a:lnRef idx="0">
        <a:scrgbClr r="0" g="0" b="0"/>
      </a:lnRef>
      <a:fillRef idx="3">
        <a:scrgbClr r="0" g="0" b="0"/>
      </a:fillRef>
      <a:effectRef idx="2">
        <a:scrgbClr r="0" g="0" b="0"/>
      </a:effectRef>
      <a:fontRef idx="minor">
        <a:schemeClr val="lt1"/>
      </a:fontRef>
    </dgm:style>
  </dgm:styleLbl>
  <dgm:styleLbl name="asst3">
    <dgm:scene3d>
      <a:camera prst="orthographicFront"/>
      <a:lightRig rig="threePt" dir="t"/>
    </dgm:scene3d>
    <dgm:sp3d/>
    <dgm:txPr/>
    <dgm:style>
      <a:lnRef idx="0">
        <a:scrgbClr r="0" g="0" b="0"/>
      </a:lnRef>
      <a:fillRef idx="3">
        <a:scrgbClr r="0" g="0" b="0"/>
      </a:fillRef>
      <a:effectRef idx="2">
        <a:scrgbClr r="0" g="0" b="0"/>
      </a:effectRef>
      <a:fontRef idx="minor">
        <a:schemeClr val="lt1"/>
      </a:fontRef>
    </dgm:style>
  </dgm:styleLbl>
  <dgm:styleLbl name="asst4">
    <dgm:scene3d>
      <a:camera prst="orthographicFront"/>
      <a:lightRig rig="threePt" dir="t"/>
    </dgm:scene3d>
    <dgm:sp3d/>
    <dgm:txPr/>
    <dgm:style>
      <a:lnRef idx="0">
        <a:scrgbClr r="0" g="0" b="0"/>
      </a:lnRef>
      <a:fillRef idx="3">
        <a:scrgbClr r="0" g="0" b="0"/>
      </a:fillRef>
      <a:effectRef idx="2">
        <a:scrgbClr r="0" g="0" b="0"/>
      </a:effectRef>
      <a:fontRef idx="minor">
        <a:schemeClr val="lt1"/>
      </a:fontRef>
    </dgm:style>
  </dgm:styleLbl>
  <dgm:styleLbl name="parChTrans2D1">
    <dgm:scene3d>
      <a:camera prst="orthographicFront"/>
      <a:lightRig rig="threePt" dir="t"/>
    </dgm:scene3d>
    <dgm:sp3d/>
    <dgm:txPr/>
    <dgm:style>
      <a:lnRef idx="0">
        <a:scrgbClr r="0" g="0" b="0"/>
      </a:lnRef>
      <a:fillRef idx="3">
        <a:scrgbClr r="0" g="0" b="0"/>
      </a:fillRef>
      <a:effectRef idx="2">
        <a:scrgbClr r="0" g="0" b="0"/>
      </a:effectRef>
      <a:fontRef idx="minor">
        <a:schemeClr val="lt1"/>
      </a:fontRef>
    </dgm:style>
  </dgm:styleLbl>
  <dgm:styleLbl name="parChTrans2D2">
    <dgm:scene3d>
      <a:camera prst="orthographicFront"/>
      <a:lightRig rig="threePt" dir="t"/>
    </dgm:scene3d>
    <dgm:sp3d/>
    <dgm:txPr/>
    <dgm:style>
      <a:lnRef idx="0">
        <a:scrgbClr r="0" g="0" b="0"/>
      </a:lnRef>
      <a:fillRef idx="3">
        <a:scrgbClr r="0" g="0" b="0"/>
      </a:fillRef>
      <a:effectRef idx="2">
        <a:scrgbClr r="0" g="0" b="0"/>
      </a:effectRef>
      <a:fontRef idx="minor">
        <a:schemeClr val="lt1"/>
      </a:fontRef>
    </dgm:style>
  </dgm:styleLbl>
  <dgm:styleLbl name="parChTrans2D3">
    <dgm:scene3d>
      <a:camera prst="orthographicFront"/>
      <a:lightRig rig="threePt" dir="t"/>
    </dgm:scene3d>
    <dgm:sp3d/>
    <dgm:txPr/>
    <dgm:style>
      <a:lnRef idx="1">
        <a:scrgbClr r="0" g="0" b="0"/>
      </a:lnRef>
      <a:fillRef idx="3">
        <a:scrgbClr r="0" g="0" b="0"/>
      </a:fillRef>
      <a:effectRef idx="2">
        <a:scrgbClr r="0" g="0" b="0"/>
      </a:effectRef>
      <a:fontRef idx="minor">
        <a:schemeClr val="lt1"/>
      </a:fontRef>
    </dgm:style>
  </dgm:styleLbl>
  <dgm:styleLbl name="parChTrans2D4">
    <dgm:scene3d>
      <a:camera prst="orthographicFront"/>
      <a:lightRig rig="threePt" dir="t"/>
    </dgm:scene3d>
    <dgm:sp3d/>
    <dgm:txPr/>
    <dgm:style>
      <a:lnRef idx="1">
        <a:scrgbClr r="0" g="0" b="0"/>
      </a:lnRef>
      <a:fillRef idx="3">
        <a:scrgbClr r="0" g="0" b="0"/>
      </a:fillRef>
      <a:effectRef idx="2">
        <a:scrgbClr r="0" g="0" b="0"/>
      </a:effectRef>
      <a:fontRef idx="minor">
        <a:schemeClr val="lt1"/>
      </a:fontRef>
    </dgm:style>
  </dgm:styleLbl>
  <dgm:styleLbl name="parChTrans1D1">
    <dgm:scene3d>
      <a:camera prst="orthographicFront"/>
      <a:lightRig rig="threePt" dir="t"/>
    </dgm:scene3d>
    <dgm:sp3d/>
    <dgm:txPr/>
    <dgm:style>
      <a:lnRef idx="1">
        <a:scrgbClr r="0" g="0" b="0"/>
      </a:lnRef>
      <a:fillRef idx="0">
        <a:scrgbClr r="0" g="0" b="0"/>
      </a:fillRef>
      <a:effectRef idx="0">
        <a:scrgbClr r="0" g="0" b="0"/>
      </a:effectRef>
      <a:fontRef idx="minor"/>
    </dgm:style>
  </dgm:styleLbl>
  <dgm:styleLbl name="parChTrans1D2">
    <dgm:scene3d>
      <a:camera prst="orthographicFront"/>
      <a:lightRig rig="threePt" dir="t"/>
    </dgm:scene3d>
    <dgm:sp3d/>
    <dgm:txPr/>
    <dgm:style>
      <a:lnRef idx="1">
        <a:scrgbClr r="0" g="0" b="0"/>
      </a:lnRef>
      <a:fillRef idx="0">
        <a:scrgbClr r="0" g="0" b="0"/>
      </a:fillRef>
      <a:effectRef idx="0">
        <a:scrgbClr r="0" g="0" b="0"/>
      </a:effectRef>
      <a:fontRef idx="minor"/>
    </dgm:style>
  </dgm:styleLbl>
  <dgm:styleLbl name="parChTrans1D3">
    <dgm:scene3d>
      <a:camera prst="orthographicFront"/>
      <a:lightRig rig="threePt" dir="t"/>
    </dgm:scene3d>
    <dgm:sp3d/>
    <dgm:txPr/>
    <dgm:style>
      <a:lnRef idx="1">
        <a:scrgbClr r="0" g="0" b="0"/>
      </a:lnRef>
      <a:fillRef idx="0">
        <a:scrgbClr r="0" g="0" b="0"/>
      </a:fillRef>
      <a:effectRef idx="0">
        <a:scrgbClr r="0" g="0" b="0"/>
      </a:effectRef>
      <a:fontRef idx="minor"/>
    </dgm:style>
  </dgm:styleLbl>
  <dgm:styleLbl name="parChTrans1D4">
    <dgm:scene3d>
      <a:camera prst="orthographicFront"/>
      <a:lightRig rig="threePt" dir="t"/>
    </dgm:scene3d>
    <dgm:sp3d/>
    <dgm:txPr/>
    <dgm:style>
      <a:lnRef idx="1">
        <a:scrgbClr r="0" g="0" b="0"/>
      </a:lnRef>
      <a:fillRef idx="0">
        <a:scrgbClr r="0" g="0" b="0"/>
      </a:fillRef>
      <a:effectRef idx="0">
        <a:scrgbClr r="0" g="0" b="0"/>
      </a:effectRef>
      <a:fontRef idx="minor"/>
    </dgm:style>
  </dgm:styleLbl>
  <dgm:styleLbl name="fgAcc1">
    <dgm:scene3d>
      <a:camera prst="orthographicFront"/>
      <a:lightRig rig="threePt" dir="t"/>
    </dgm:scene3d>
    <dgm:sp3d/>
    <dgm:txPr/>
    <dgm:style>
      <a:lnRef idx="1">
        <a:scrgbClr r="0" g="0" b="0"/>
      </a:lnRef>
      <a:fillRef idx="1">
        <a:scrgbClr r="0" g="0" b="0"/>
      </a:fillRef>
      <a:effectRef idx="0">
        <a:scrgbClr r="0" g="0" b="0"/>
      </a:effectRef>
      <a:fontRef idx="minor"/>
    </dgm:style>
  </dgm:styleLbl>
  <dgm:styleLbl name="conFgAcc1">
    <dgm:scene3d>
      <a:camera prst="orthographicFront"/>
      <a:lightRig rig="threePt" dir="t"/>
    </dgm:scene3d>
    <dgm:sp3d/>
    <dgm:txPr/>
    <dgm:style>
      <a:lnRef idx="1">
        <a:scrgbClr r="0" g="0" b="0"/>
      </a:lnRef>
      <a:fillRef idx="1">
        <a:scrgbClr r="0" g="0" b="0"/>
      </a:fillRef>
      <a:effectRef idx="0">
        <a:scrgbClr r="0" g="0" b="0"/>
      </a:effectRef>
      <a:fontRef idx="minor"/>
    </dgm:style>
  </dgm:styleLbl>
  <dgm:styleLbl name="alignAcc1">
    <dgm:scene3d>
      <a:camera prst="orthographicFront"/>
      <a:lightRig rig="threePt" dir="t"/>
    </dgm:scene3d>
    <dgm:sp3d/>
    <dgm:txPr/>
    <dgm:style>
      <a:lnRef idx="1">
        <a:scrgbClr r="0" g="0" b="0"/>
      </a:lnRef>
      <a:fillRef idx="1">
        <a:scrgbClr r="0" g="0" b="0"/>
      </a:fillRef>
      <a:effectRef idx="0">
        <a:scrgbClr r="0" g="0" b="0"/>
      </a:effectRef>
      <a:fontRef idx="minor"/>
    </dgm:style>
  </dgm:styleLbl>
  <dgm:styleLbl name="trAlignAcc1">
    <dgm:scene3d>
      <a:camera prst="orthographicFront"/>
      <a:lightRig rig="threePt" dir="t"/>
    </dgm:scene3d>
    <dgm:sp3d/>
    <dgm:txPr/>
    <dgm:style>
      <a:lnRef idx="1">
        <a:scrgbClr r="0" g="0" b="0"/>
      </a:lnRef>
      <a:fillRef idx="1">
        <a:scrgbClr r="0" g="0" b="0"/>
      </a:fillRef>
      <a:effectRef idx="0">
        <a:scrgbClr r="0" g="0" b="0"/>
      </a:effectRef>
      <a:fontRef idx="minor"/>
    </dgm:style>
  </dgm:styleLbl>
  <dgm:styleLbl name="bgAcc1">
    <dgm:scene3d>
      <a:camera prst="orthographicFront"/>
      <a:lightRig rig="threePt" dir="t"/>
    </dgm:scene3d>
    <dgm:sp3d/>
    <dgm:txPr/>
    <dgm:style>
      <a:lnRef idx="1">
        <a:scrgbClr r="0" g="0" b="0"/>
      </a:lnRef>
      <a:fillRef idx="1">
        <a:scrgbClr r="0" g="0" b="0"/>
      </a:fillRef>
      <a:effectRef idx="0">
        <a:scrgbClr r="0" g="0" b="0"/>
      </a:effectRef>
      <a:fontRef idx="minor"/>
    </dgm:style>
  </dgm:styleLbl>
  <dgm:styleLbl name="solidFgAcc1">
    <dgm:scene3d>
      <a:camera prst="orthographicFront"/>
      <a:lightRig rig="threePt" dir="t"/>
    </dgm:scene3d>
    <dgm:sp3d/>
    <dgm:txPr/>
    <dgm:style>
      <a:lnRef idx="1">
        <a:scrgbClr r="0" g="0" b="0"/>
      </a:lnRef>
      <a:fillRef idx="1">
        <a:scrgbClr r="0" g="0" b="0"/>
      </a:fillRef>
      <a:effectRef idx="0">
        <a:scrgbClr r="0" g="0" b="0"/>
      </a:effectRef>
      <a:fontRef idx="minor"/>
    </dgm:style>
  </dgm:styleLbl>
  <dgm:styleLbl name="solidAlignAcc1">
    <dgm:scene3d>
      <a:camera prst="orthographicFront"/>
      <a:lightRig rig="threePt" dir="t"/>
    </dgm:scene3d>
    <dgm:sp3d/>
    <dgm:txPr/>
    <dgm:style>
      <a:lnRef idx="1">
        <a:scrgbClr r="0" g="0" b="0"/>
      </a:lnRef>
      <a:fillRef idx="1">
        <a:scrgbClr r="0" g="0" b="0"/>
      </a:fillRef>
      <a:effectRef idx="0">
        <a:scrgbClr r="0" g="0" b="0"/>
      </a:effectRef>
      <a:fontRef idx="minor"/>
    </dgm:style>
  </dgm:styleLbl>
  <dgm:styleLbl name="solidBgAcc1">
    <dgm:scene3d>
      <a:camera prst="orthographicFront"/>
      <a:lightRig rig="threePt" dir="t"/>
    </dgm:scene3d>
    <dgm:sp3d/>
    <dgm:txPr/>
    <dgm:style>
      <a:lnRef idx="1">
        <a:scrgbClr r="0" g="0" b="0"/>
      </a:lnRef>
      <a:fillRef idx="1">
        <a:scrgbClr r="0" g="0" b="0"/>
      </a:fillRef>
      <a:effectRef idx="0">
        <a:scrgbClr r="0" g="0" b="0"/>
      </a:effectRef>
      <a:fontRef idx="minor"/>
    </dgm:style>
  </dgm:styleLbl>
  <dgm:styleLbl name="fgAccFollowNode1">
    <dgm:scene3d>
      <a:camera prst="orthographicFront"/>
      <a:lightRig rig="threePt" dir="t"/>
    </dgm:scene3d>
    <dgm:sp3d/>
    <dgm:txPr/>
    <dgm:style>
      <a:lnRef idx="1">
        <a:scrgbClr r="0" g="0" b="0"/>
      </a:lnRef>
      <a:fillRef idx="1">
        <a:scrgbClr r="0" g="0" b="0"/>
      </a:fillRef>
      <a:effectRef idx="0">
        <a:scrgbClr r="0" g="0" b="0"/>
      </a:effectRef>
      <a:fontRef idx="minor"/>
    </dgm:style>
  </dgm:styleLbl>
  <dgm:styleLbl name="alignAccFollowNode1">
    <dgm:scene3d>
      <a:camera prst="orthographicFront"/>
      <a:lightRig rig="threePt" dir="t"/>
    </dgm:scene3d>
    <dgm:sp3d/>
    <dgm:txPr/>
    <dgm:style>
      <a:lnRef idx="1">
        <a:scrgbClr r="0" g="0" b="0"/>
      </a:lnRef>
      <a:fillRef idx="1">
        <a:scrgbClr r="0" g="0" b="0"/>
      </a:fillRef>
      <a:effectRef idx="0">
        <a:scrgbClr r="0" g="0" b="0"/>
      </a:effectRef>
      <a:fontRef idx="minor"/>
    </dgm:style>
  </dgm:styleLbl>
  <dgm:styleLbl name="bgAccFollowNode1">
    <dgm:scene3d>
      <a:camera prst="orthographicFront"/>
      <a:lightRig rig="threePt" dir="t"/>
    </dgm:scene3d>
    <dgm:sp3d/>
    <dgm:txPr/>
    <dgm:style>
      <a:lnRef idx="1">
        <a:scrgbClr r="0" g="0" b="0"/>
      </a:lnRef>
      <a:fillRef idx="1">
        <a:scrgbClr r="0" g="0" b="0"/>
      </a:fillRef>
      <a:effectRef idx="0">
        <a:scrgbClr r="0" g="0" b="0"/>
      </a:effectRef>
      <a:fontRef idx="minor"/>
    </dgm:style>
  </dgm:styleLbl>
  <dgm:styleLbl name="fgAcc0">
    <dgm:scene3d>
      <a:camera prst="orthographicFront"/>
      <a:lightRig rig="threePt" dir="t"/>
    </dgm:scene3d>
    <dgm:sp3d/>
    <dgm:txPr/>
    <dgm:style>
      <a:lnRef idx="1">
        <a:scrgbClr r="0" g="0" b="0"/>
      </a:lnRef>
      <a:fillRef idx="1">
        <a:scrgbClr r="0" g="0" b="0"/>
      </a:fillRef>
      <a:effectRef idx="0">
        <a:scrgbClr r="0" g="0" b="0"/>
      </a:effectRef>
      <a:fontRef idx="minor"/>
    </dgm:style>
  </dgm:styleLbl>
  <dgm:styleLbl name="fgAcc2">
    <dgm:scene3d>
      <a:camera prst="orthographicFront"/>
      <a:lightRig rig="threePt" dir="t"/>
    </dgm:scene3d>
    <dgm:sp3d/>
    <dgm:txPr/>
    <dgm:style>
      <a:lnRef idx="1">
        <a:scrgbClr r="0" g="0" b="0"/>
      </a:lnRef>
      <a:fillRef idx="1">
        <a:scrgbClr r="0" g="0" b="0"/>
      </a:fillRef>
      <a:effectRef idx="0">
        <a:scrgbClr r="0" g="0" b="0"/>
      </a:effectRef>
      <a:fontRef idx="minor"/>
    </dgm:style>
  </dgm:styleLbl>
  <dgm:styleLbl name="fgAcc3">
    <dgm:scene3d>
      <a:camera prst="orthographicFront"/>
      <a:lightRig rig="threePt" dir="t"/>
    </dgm:scene3d>
    <dgm:sp3d/>
    <dgm:txPr/>
    <dgm:style>
      <a:lnRef idx="1">
        <a:scrgbClr r="0" g="0" b="0"/>
      </a:lnRef>
      <a:fillRef idx="1">
        <a:scrgbClr r="0" g="0" b="0"/>
      </a:fillRef>
      <a:effectRef idx="0">
        <a:scrgbClr r="0" g="0" b="0"/>
      </a:effectRef>
      <a:fontRef idx="minor"/>
    </dgm:style>
  </dgm:styleLbl>
  <dgm:styleLbl name="fgAcc4">
    <dgm:scene3d>
      <a:camera prst="orthographicFront"/>
      <a:lightRig rig="threePt" dir="t"/>
    </dgm:scene3d>
    <dgm:sp3d/>
    <dgm:txPr/>
    <dgm:style>
      <a:lnRef idx="1">
        <a:scrgbClr r="0" g="0" b="0"/>
      </a:lnRef>
      <a:fillRef idx="1">
        <a:scrgbClr r="0" g="0" b="0"/>
      </a:fillRef>
      <a:effectRef idx="0">
        <a:scrgbClr r="0" g="0" b="0"/>
      </a:effectRef>
      <a:fontRef idx="minor"/>
    </dgm:style>
  </dgm:styleLbl>
  <dgm:styleLbl name="bgShp">
    <dgm:scene3d>
      <a:camera prst="orthographicFront"/>
      <a:lightRig rig="threePt" dir="t"/>
    </dgm:scene3d>
    <dgm:sp3d/>
    <dgm:txPr/>
    <dgm:style>
      <a:lnRef idx="0">
        <a:scrgbClr r="0" g="0" b="0"/>
      </a:lnRef>
      <a:fillRef idx="1">
        <a:scrgbClr r="0" g="0" b="0"/>
      </a:fillRef>
      <a:effectRef idx="2">
        <a:scrgbClr r="0" g="0" b="0"/>
      </a:effectRef>
      <a:fontRef idx="minor"/>
    </dgm:style>
  </dgm:styleLbl>
  <dgm:styleLbl name="dkBgShp">
    <dgm:scene3d>
      <a:camera prst="orthographicFront"/>
      <a:lightRig rig="threePt" dir="t"/>
    </dgm:scene3d>
    <dgm:sp3d/>
    <dgm:txPr/>
    <dgm:style>
      <a:lnRef idx="0">
        <a:scrgbClr r="0" g="0" b="0"/>
      </a:lnRef>
      <a:fillRef idx="1">
        <a:scrgbClr r="0" g="0" b="0"/>
      </a:fillRef>
      <a:effectRef idx="2">
        <a:scrgbClr r="0" g="0" b="0"/>
      </a:effectRef>
      <a:fontRef idx="minor"/>
    </dgm:style>
  </dgm:styleLbl>
  <dgm:styleLbl name="trBgShp">
    <dgm:scene3d>
      <a:camera prst="orthographicFront"/>
      <a:lightRig rig="threePt" dir="t"/>
    </dgm:scene3d>
    <dgm:sp3d/>
    <dgm:txPr/>
    <dgm:style>
      <a:lnRef idx="0">
        <a:scrgbClr r="0" g="0" b="0"/>
      </a:lnRef>
      <a:fillRef idx="1">
        <a:scrgbClr r="0" g="0" b="0"/>
      </a:fillRef>
      <a:effectRef idx="0">
        <a:scrgbClr r="0" g="0" b="0"/>
      </a:effectRef>
      <a:fontRef idx="minor"/>
    </dgm:style>
  </dgm:styleLbl>
  <dgm:styleLbl name="fgShp">
    <dgm:scene3d>
      <a:camera prst="orthographicFront"/>
      <a:lightRig rig="threePt" dir="t"/>
    </dgm:scene3d>
    <dgm:sp3d/>
    <dgm:txPr/>
    <dgm:style>
      <a:lnRef idx="0">
        <a:scrgbClr r="0" g="0" b="0"/>
      </a:lnRef>
      <a:fillRef idx="3">
        <a:scrgbClr r="0" g="0" b="0"/>
      </a:fillRef>
      <a:effectRef idx="2">
        <a:scrgbClr r="0" g="0" b="0"/>
      </a:effectRef>
      <a:fontRef idx="minor"/>
    </dgm:style>
  </dgm:styleLbl>
  <dgm:styleLbl name="revTx">
    <dgm:scene3d>
      <a:camera prst="orthographicFront"/>
      <a:lightRig rig="threePt" dir="t"/>
    </dgm:scene3d>
    <dgm:sp3d/>
    <dgm:txPr/>
    <dgm:style>
      <a:lnRef idx="0">
        <a:scrgbClr r="0" g="0" b="0"/>
      </a:lnRef>
      <a:fillRef idx="0">
        <a:scrgbClr r="0" g="0" b="0"/>
      </a:fillRef>
      <a:effectRef idx="0">
        <a:scrgbClr r="0" g="0" b="0"/>
      </a:effectRef>
      <a:fontRef idx="minor"/>
    </dgm:style>
  </dgm:styleLbl>
</dgm:styleDef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diagramLayout" Target="../diagrams/layout1.xml"/><Relationship Id="rId4" Type="http://schemas.openxmlformats.org/officeDocument/2006/relationships/diagramQuickStyle" Target="../diagrams/quickStyle1.xml"/><Relationship Id="rId5" Type="http://schemas.openxmlformats.org/officeDocument/2006/relationships/diagramColors" Target="../diagrams/colors1.xml"/><Relationship Id="rId6" Type="http://schemas.microsoft.com/office/2007/relationships/diagramDrawing" Target="../diagrams/drawing1.xml"/><Relationship Id="rId1" Type="http://schemas.openxmlformats.org/officeDocument/2006/relationships/image" Target="../media/image1.emf"/><Relationship Id="rId2" Type="http://schemas.openxmlformats.org/officeDocument/2006/relationships/diagramData" Target="../diagrams/data1.xml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chart" Target="../charts/chart2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9</xdr:col>
      <xdr:colOff>0</xdr:colOff>
      <xdr:row>1</xdr:row>
      <xdr:rowOff>0</xdr:rowOff>
    </xdr:from>
    <xdr:to>
      <xdr:col>16</xdr:col>
      <xdr:colOff>317500</xdr:colOff>
      <xdr:row>25</xdr:row>
      <xdr:rowOff>0</xdr:rowOff>
    </xdr:to>
    <xdr:pic>
      <xdr:nvPicPr>
        <xdr:cNvPr id="2" name="Picture 1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962900" y="190500"/>
          <a:ext cx="6096000" cy="4572000"/>
        </a:xfrm>
        <a:prstGeom prst="rect">
          <a:avLst/>
        </a:prstGeom>
        <a:noFill/>
        <a:ln>
          <a:noFill/>
        </a:ln>
      </xdr:spPr>
    </xdr:pic>
    <xdr:clientData/>
  </xdr:twoCellAnchor>
  <xdr:twoCellAnchor>
    <xdr:from>
      <xdr:col>2</xdr:col>
      <xdr:colOff>190500</xdr:colOff>
      <xdr:row>2</xdr:row>
      <xdr:rowOff>69850</xdr:rowOff>
    </xdr:from>
    <xdr:to>
      <xdr:col>7</xdr:col>
      <xdr:colOff>101600</xdr:colOff>
      <xdr:row>16</xdr:row>
      <xdr:rowOff>146050</xdr:rowOff>
    </xdr:to>
    <xdr:graphicFrame macro="">
      <xdr:nvGraphicFramePr>
        <xdr:cNvPr id="3" name="Diagram 2"/>
        <xdr:cNvGraphicFramePr/>
      </xdr:nvGraphicFramePr>
      <xdr:xfrm>
        <a:off x="0" y="0"/>
        <a:ext cx="0" cy="0"/>
      </xdr:xfrm>
      <a:graphic>
        <a:graphicData uri="http://schemas.openxmlformats.org/drawingml/2006/diagram">
          <dgm:relIds xmlns:dgm="http://schemas.openxmlformats.org/drawingml/2006/diagram" xmlns:r="http://schemas.openxmlformats.org/officeDocument/2006/relationships" r:dm="rId2" r:lo="rId3" r:qs="rId4" r:cs="rId5"/>
        </a:graphicData>
      </a:graphic>
    </xdr:graphicFrame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16</xdr:col>
      <xdr:colOff>495300</xdr:colOff>
      <xdr:row>1</xdr:row>
      <xdr:rowOff>158750</xdr:rowOff>
    </xdr:from>
    <xdr:to>
      <xdr:col>22</xdr:col>
      <xdr:colOff>114300</xdr:colOff>
      <xdr:row>15</xdr:row>
      <xdr:rowOff>107950</xdr:rowOff>
    </xdr:to>
    <xdr:graphicFrame macro="">
      <xdr:nvGraphicFramePr>
        <xdr:cNvPr id="4" name="Chart 3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165100</xdr:colOff>
      <xdr:row>31</xdr:row>
      <xdr:rowOff>82550</xdr:rowOff>
    </xdr:from>
    <xdr:to>
      <xdr:col>6</xdr:col>
      <xdr:colOff>520700</xdr:colOff>
      <xdr:row>45</xdr:row>
      <xdr:rowOff>158750</xdr:rowOff>
    </xdr:to>
    <xdr:graphicFrame macro="">
      <xdr:nvGraphicFramePr>
        <xdr:cNvPr id="2" name="Chart 1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F35"/>
  <sheetViews>
    <sheetView workbookViewId="0">
      <selection activeCell="D28" sqref="D28"/>
    </sheetView>
  </sheetViews>
  <sheetFormatPr baseColWidth="10" defaultRowHeight="15" x14ac:dyDescent="0"/>
  <cols>
    <col min="3" max="3" width="17.83203125" customWidth="1"/>
  </cols>
  <sheetData>
    <row r="2" spans="1:6">
      <c r="A2" t="s">
        <v>0</v>
      </c>
      <c r="D2" t="s">
        <v>1</v>
      </c>
      <c r="F2" s="1">
        <v>4.0800000000000003E-2</v>
      </c>
    </row>
    <row r="30" spans="1:1">
      <c r="A30" t="s">
        <v>24</v>
      </c>
    </row>
    <row r="33" spans="3:3">
      <c r="C33" t="s">
        <v>25</v>
      </c>
    </row>
    <row r="34" spans="3:3">
      <c r="C34" t="s">
        <v>26</v>
      </c>
    </row>
    <row r="35" spans="3:3">
      <c r="C35" t="s">
        <v>27</v>
      </c>
    </row>
  </sheetData>
  <pageMargins left="0.75" right="0.75" top="1" bottom="1" header="0.5" footer="0.5"/>
  <drawing r:id="rId1"/>
  <extLst>
    <ext xmlns:mx="http://schemas.microsoft.com/office/mac/excel/2008/main" uri="{64002731-A6B0-56B0-2670-7721B7C09600}">
      <mx:PLV Mode="0" OnePage="0" WScale="0"/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B133"/>
  <sheetViews>
    <sheetView topLeftCell="A109" workbookViewId="0">
      <selection activeCell="A116" sqref="A116:M132"/>
    </sheetView>
  </sheetViews>
  <sheetFormatPr baseColWidth="10" defaultRowHeight="15" x14ac:dyDescent="0"/>
  <cols>
    <col min="1" max="1" width="7.5" bestFit="1" customWidth="1"/>
    <col min="2" max="2" width="14.83203125" bestFit="1" customWidth="1"/>
    <col min="3" max="3" width="17.33203125" customWidth="1"/>
    <col min="4" max="4" width="24.6640625" customWidth="1"/>
    <col min="5" max="5" width="13.1640625" customWidth="1"/>
    <col min="6" max="6" width="10.33203125" bestFit="1" customWidth="1"/>
    <col min="7" max="7" width="22.5" customWidth="1"/>
    <col min="8" max="8" width="11.5" bestFit="1" customWidth="1"/>
    <col min="9" max="9" width="20.6640625" customWidth="1"/>
    <col min="10" max="10" width="17" customWidth="1"/>
    <col min="11" max="11" width="19.5" customWidth="1"/>
    <col min="12" max="12" width="7.1640625" customWidth="1"/>
    <col min="13" max="13" width="18.6640625" customWidth="1"/>
  </cols>
  <sheetData>
    <row r="1" spans="1:28" ht="23">
      <c r="A1" s="2"/>
      <c r="B1" s="45" t="s">
        <v>29</v>
      </c>
      <c r="C1" s="45"/>
      <c r="D1" s="30"/>
      <c r="E1" s="30"/>
      <c r="F1" s="30"/>
      <c r="G1" s="30"/>
      <c r="H1" s="2"/>
      <c r="I1" t="s">
        <v>71</v>
      </c>
    </row>
    <row r="2" spans="1:28">
      <c r="A2" s="2"/>
      <c r="B2" s="31" t="s">
        <v>2</v>
      </c>
      <c r="C2" s="32">
        <v>100000</v>
      </c>
      <c r="D2" s="31"/>
      <c r="E2" s="31"/>
      <c r="F2" s="31"/>
      <c r="G2" s="33"/>
      <c r="H2" s="2"/>
    </row>
    <row r="3" spans="1:28">
      <c r="A3" s="2"/>
      <c r="B3" s="31" t="s">
        <v>23</v>
      </c>
      <c r="C3" s="34">
        <v>7.0000000000000007E-2</v>
      </c>
      <c r="D3" s="31"/>
      <c r="E3" s="31"/>
      <c r="F3" s="31"/>
      <c r="G3" s="33"/>
      <c r="H3" s="2"/>
      <c r="I3" s="28" t="s">
        <v>70</v>
      </c>
      <c r="J3" s="28" t="s">
        <v>69</v>
      </c>
      <c r="K3" s="28" t="s">
        <v>6</v>
      </c>
      <c r="M3" s="28" t="s">
        <v>20</v>
      </c>
    </row>
    <row r="4" spans="1:28" ht="20">
      <c r="A4" s="11" t="s">
        <v>5</v>
      </c>
      <c r="B4" s="39" t="s">
        <v>6</v>
      </c>
      <c r="C4" s="39" t="s">
        <v>3</v>
      </c>
      <c r="D4" s="39" t="s">
        <v>22</v>
      </c>
      <c r="E4" s="33"/>
      <c r="F4" s="39" t="s">
        <v>20</v>
      </c>
      <c r="G4" s="33"/>
      <c r="I4" s="27" t="s">
        <v>74</v>
      </c>
      <c r="J4" s="27" t="s">
        <v>75</v>
      </c>
      <c r="K4" s="27" t="s">
        <v>72</v>
      </c>
      <c r="M4" s="27" t="s">
        <v>73</v>
      </c>
      <c r="Z4" s="35" t="s">
        <v>80</v>
      </c>
      <c r="AA4" s="35" t="s">
        <v>82</v>
      </c>
      <c r="AB4" s="35" t="s">
        <v>81</v>
      </c>
    </row>
    <row r="5" spans="1:28" ht="20">
      <c r="B5" s="35" t="s">
        <v>19</v>
      </c>
      <c r="C5" s="35" t="s">
        <v>77</v>
      </c>
      <c r="D5" s="35" t="s">
        <v>78</v>
      </c>
      <c r="E5" s="35"/>
      <c r="F5" s="46" t="s">
        <v>79</v>
      </c>
      <c r="G5" s="46"/>
      <c r="Y5" s="5">
        <v>1</v>
      </c>
      <c r="Z5" s="37">
        <v>100000</v>
      </c>
      <c r="AA5" s="31">
        <f t="shared" ref="AA5:AA14" si="0">+Z5*$C$3</f>
        <v>7000.0000000000009</v>
      </c>
      <c r="AB5" s="37">
        <f>+Z5+AA5</f>
        <v>107000</v>
      </c>
    </row>
    <row r="6" spans="1:28">
      <c r="A6" s="5">
        <v>1</v>
      </c>
      <c r="B6" s="37">
        <v>100000</v>
      </c>
      <c r="C6" s="31">
        <f t="shared" ref="C6:C15" si="1">+B6*$C$3</f>
        <v>7000.0000000000009</v>
      </c>
      <c r="D6" s="37">
        <f>+B6+C6</f>
        <v>107000</v>
      </c>
      <c r="E6" s="37"/>
      <c r="F6" s="37">
        <f t="shared" ref="F6:F15" si="2">+$B$6*(1+$C$3*A6)</f>
        <v>107000</v>
      </c>
      <c r="G6" s="30"/>
      <c r="Y6" s="5">
        <v>2</v>
      </c>
      <c r="Z6" s="37">
        <v>100000</v>
      </c>
      <c r="AA6" s="31">
        <f t="shared" si="0"/>
        <v>7000.0000000000009</v>
      </c>
      <c r="AB6" s="37">
        <f t="shared" ref="AB6:AB14" si="3">+AB5+AA6</f>
        <v>114000</v>
      </c>
    </row>
    <row r="7" spans="1:28">
      <c r="A7" s="5">
        <v>2</v>
      </c>
      <c r="B7" s="37">
        <v>100000</v>
      </c>
      <c r="C7" s="31">
        <f t="shared" si="1"/>
        <v>7000.0000000000009</v>
      </c>
      <c r="D7" s="37">
        <f>+D6+C7</f>
        <v>114000</v>
      </c>
      <c r="E7" s="37"/>
      <c r="F7" s="37">
        <f t="shared" si="2"/>
        <v>114000.00000000001</v>
      </c>
      <c r="G7" s="30"/>
      <c r="I7" s="29" t="s">
        <v>70</v>
      </c>
      <c r="J7" s="29" t="s">
        <v>69</v>
      </c>
      <c r="K7" s="28" t="s">
        <v>6</v>
      </c>
      <c r="L7" s="29">
        <v>0</v>
      </c>
      <c r="M7" s="29" t="s">
        <v>20</v>
      </c>
      <c r="Y7" s="5">
        <v>3</v>
      </c>
      <c r="Z7" s="37">
        <v>100000</v>
      </c>
      <c r="AA7" s="31">
        <f t="shared" si="0"/>
        <v>7000.0000000000009</v>
      </c>
      <c r="AB7" s="37">
        <f t="shared" si="3"/>
        <v>121000</v>
      </c>
    </row>
    <row r="8" spans="1:28">
      <c r="A8" s="5">
        <v>3</v>
      </c>
      <c r="B8" s="37">
        <v>100000</v>
      </c>
      <c r="C8" s="31">
        <f t="shared" si="1"/>
        <v>7000.0000000000009</v>
      </c>
      <c r="D8" s="37">
        <f t="shared" ref="D8:D15" si="4">+D7+C8</f>
        <v>121000</v>
      </c>
      <c r="E8" s="37"/>
      <c r="F8" s="37">
        <f t="shared" si="2"/>
        <v>121000</v>
      </c>
      <c r="G8" s="30"/>
      <c r="Y8" s="5">
        <v>4</v>
      </c>
      <c r="Z8" s="37">
        <v>100000</v>
      </c>
      <c r="AA8" s="31">
        <f t="shared" si="0"/>
        <v>7000.0000000000009</v>
      </c>
      <c r="AB8" s="37">
        <f t="shared" si="3"/>
        <v>128000</v>
      </c>
    </row>
    <row r="9" spans="1:28">
      <c r="A9" s="5">
        <v>4</v>
      </c>
      <c r="B9" s="37">
        <v>100000</v>
      </c>
      <c r="C9" s="31">
        <f t="shared" si="1"/>
        <v>7000.0000000000009</v>
      </c>
      <c r="D9" s="37">
        <f t="shared" si="4"/>
        <v>128000</v>
      </c>
      <c r="E9" s="37"/>
      <c r="F9" s="37">
        <f t="shared" si="2"/>
        <v>128000</v>
      </c>
      <c r="G9" s="30"/>
      <c r="Y9" s="5">
        <v>5</v>
      </c>
      <c r="Z9" s="37">
        <v>100000</v>
      </c>
      <c r="AA9" s="31">
        <f t="shared" si="0"/>
        <v>7000.0000000000009</v>
      </c>
      <c r="AB9" s="37">
        <f t="shared" si="3"/>
        <v>135000</v>
      </c>
    </row>
    <row r="10" spans="1:28">
      <c r="A10" s="5">
        <v>5</v>
      </c>
      <c r="B10" s="37">
        <v>100000</v>
      </c>
      <c r="C10" s="31">
        <f t="shared" si="1"/>
        <v>7000.0000000000009</v>
      </c>
      <c r="D10" s="37">
        <f t="shared" si="4"/>
        <v>135000</v>
      </c>
      <c r="E10" s="37"/>
      <c r="F10" s="37">
        <f t="shared" si="2"/>
        <v>135000</v>
      </c>
      <c r="G10" s="30"/>
      <c r="I10" s="29" t="s">
        <v>70</v>
      </c>
      <c r="J10" s="29" t="s">
        <v>69</v>
      </c>
      <c r="K10" s="29" t="s">
        <v>6</v>
      </c>
      <c r="L10" s="29">
        <v>0</v>
      </c>
      <c r="M10" s="28" t="s">
        <v>20</v>
      </c>
      <c r="Y10" s="5">
        <v>6</v>
      </c>
      <c r="Z10" s="37">
        <v>100000</v>
      </c>
      <c r="AA10" s="31">
        <f t="shared" si="0"/>
        <v>7000.0000000000009</v>
      </c>
      <c r="AB10" s="37">
        <f t="shared" si="3"/>
        <v>142000</v>
      </c>
    </row>
    <row r="11" spans="1:28">
      <c r="A11" s="5">
        <v>6</v>
      </c>
      <c r="B11" s="37">
        <v>100000</v>
      </c>
      <c r="C11" s="31">
        <f t="shared" si="1"/>
        <v>7000.0000000000009</v>
      </c>
      <c r="D11" s="37">
        <f t="shared" si="4"/>
        <v>142000</v>
      </c>
      <c r="E11" s="37"/>
      <c r="F11" s="37">
        <f t="shared" si="2"/>
        <v>142000</v>
      </c>
      <c r="G11" s="30"/>
      <c r="Y11" s="5">
        <v>7</v>
      </c>
      <c r="Z11" s="37">
        <v>100000</v>
      </c>
      <c r="AA11" s="31">
        <f t="shared" si="0"/>
        <v>7000.0000000000009</v>
      </c>
      <c r="AB11" s="37">
        <f t="shared" si="3"/>
        <v>149000</v>
      </c>
    </row>
    <row r="12" spans="1:28">
      <c r="A12" s="5">
        <v>7</v>
      </c>
      <c r="B12" s="37">
        <v>100000</v>
      </c>
      <c r="C12" s="31">
        <f t="shared" si="1"/>
        <v>7000.0000000000009</v>
      </c>
      <c r="D12" s="37">
        <f t="shared" si="4"/>
        <v>149000</v>
      </c>
      <c r="E12" s="37"/>
      <c r="F12" s="37">
        <f t="shared" si="2"/>
        <v>149000</v>
      </c>
      <c r="G12" s="30"/>
      <c r="Y12" s="5">
        <v>8</v>
      </c>
      <c r="Z12" s="37">
        <v>100000</v>
      </c>
      <c r="AA12" s="31">
        <f t="shared" si="0"/>
        <v>7000.0000000000009</v>
      </c>
      <c r="AB12" s="37">
        <f t="shared" si="3"/>
        <v>156000</v>
      </c>
    </row>
    <row r="13" spans="1:28">
      <c r="A13" s="5">
        <v>8</v>
      </c>
      <c r="B13" s="37">
        <v>100000</v>
      </c>
      <c r="C13" s="31">
        <f t="shared" si="1"/>
        <v>7000.0000000000009</v>
      </c>
      <c r="D13" s="37">
        <f t="shared" si="4"/>
        <v>156000</v>
      </c>
      <c r="E13" s="37"/>
      <c r="F13" s="37">
        <f t="shared" si="2"/>
        <v>156000</v>
      </c>
      <c r="G13" s="30"/>
      <c r="I13" s="29" t="s">
        <v>70</v>
      </c>
      <c r="J13" s="28" t="s">
        <v>69</v>
      </c>
      <c r="K13" s="29" t="s">
        <v>6</v>
      </c>
      <c r="L13" s="29">
        <v>0</v>
      </c>
      <c r="M13" s="29" t="s">
        <v>20</v>
      </c>
      <c r="Y13" s="5">
        <v>9</v>
      </c>
      <c r="Z13" s="37">
        <v>100000</v>
      </c>
      <c r="AA13" s="31">
        <f t="shared" si="0"/>
        <v>7000.0000000000009</v>
      </c>
      <c r="AB13" s="37">
        <f t="shared" si="3"/>
        <v>163000</v>
      </c>
    </row>
    <row r="14" spans="1:28">
      <c r="A14" s="5">
        <v>9</v>
      </c>
      <c r="B14" s="37">
        <v>100000</v>
      </c>
      <c r="C14" s="31">
        <f t="shared" si="1"/>
        <v>7000.0000000000009</v>
      </c>
      <c r="D14" s="37">
        <f t="shared" si="4"/>
        <v>163000</v>
      </c>
      <c r="E14" s="37"/>
      <c r="F14" s="37">
        <f t="shared" si="2"/>
        <v>163000</v>
      </c>
      <c r="G14" s="30"/>
      <c r="Y14" s="5">
        <v>10</v>
      </c>
      <c r="Z14" s="37">
        <v>100000</v>
      </c>
      <c r="AA14" s="31">
        <f t="shared" si="0"/>
        <v>7000.0000000000009</v>
      </c>
      <c r="AB14" s="37">
        <f t="shared" si="3"/>
        <v>170000</v>
      </c>
    </row>
    <row r="15" spans="1:28">
      <c r="A15" s="5">
        <v>10</v>
      </c>
      <c r="B15" s="37">
        <v>100000</v>
      </c>
      <c r="C15" s="31">
        <f t="shared" si="1"/>
        <v>7000.0000000000009</v>
      </c>
      <c r="D15" s="37">
        <f t="shared" si="4"/>
        <v>170000</v>
      </c>
      <c r="E15" s="37"/>
      <c r="F15" s="38">
        <f t="shared" si="2"/>
        <v>170000.00000000003</v>
      </c>
      <c r="G15" s="30"/>
    </row>
    <row r="16" spans="1:28">
      <c r="A16" s="7"/>
      <c r="I16" s="28" t="s">
        <v>70</v>
      </c>
      <c r="J16" s="29" t="s">
        <v>69</v>
      </c>
      <c r="K16" s="29" t="s">
        <v>6</v>
      </c>
      <c r="L16" s="29">
        <v>0</v>
      </c>
      <c r="M16" s="29" t="s">
        <v>20</v>
      </c>
    </row>
    <row r="17" spans="1:3">
      <c r="A17" s="8"/>
    </row>
    <row r="18" spans="1:3">
      <c r="A18" s="8"/>
    </row>
    <row r="19" spans="1:3">
      <c r="A19" s="8"/>
    </row>
    <row r="21" spans="1:3">
      <c r="B21" t="s">
        <v>10</v>
      </c>
      <c r="C21" t="s">
        <v>17</v>
      </c>
    </row>
    <row r="22" spans="1:3">
      <c r="B22" t="s">
        <v>5</v>
      </c>
      <c r="C22" t="s">
        <v>16</v>
      </c>
    </row>
    <row r="23" spans="1:3">
      <c r="B23" t="s">
        <v>76</v>
      </c>
      <c r="C23" t="s">
        <v>15</v>
      </c>
    </row>
    <row r="24" spans="1:3">
      <c r="B24" t="s">
        <v>11</v>
      </c>
      <c r="C24" t="s">
        <v>18</v>
      </c>
    </row>
    <row r="25" spans="1:3">
      <c r="B25" t="s">
        <v>12</v>
      </c>
      <c r="C25" t="s">
        <v>13</v>
      </c>
    </row>
    <row r="40" spans="1:5">
      <c r="A40" t="s">
        <v>43</v>
      </c>
    </row>
    <row r="41" spans="1:5">
      <c r="B41" s="19" t="str">
        <f>+D56&amp;E56&amp;" "&amp;F56&amp;H56*100&amp;"% "&amp;I56&amp;J56&amp;K56</f>
        <v>¿Que cantidad depositó una persona que recibió $19000 a una tasa de interes del 11% durante 13 años?</v>
      </c>
    </row>
    <row r="42" spans="1:5">
      <c r="B42" s="19"/>
    </row>
    <row r="43" spans="1:5">
      <c r="B43" t="s">
        <v>12</v>
      </c>
      <c r="C43" s="18">
        <f>+C54</f>
        <v>19000.000000000004</v>
      </c>
    </row>
    <row r="44" spans="1:5">
      <c r="B44" t="s">
        <v>39</v>
      </c>
      <c r="C44" s="1">
        <f>+H56</f>
        <v>0.11</v>
      </c>
      <c r="E44" s="19" t="s">
        <v>42</v>
      </c>
    </row>
    <row r="45" spans="1:5">
      <c r="B45" t="s">
        <v>40</v>
      </c>
      <c r="C45">
        <f>+J56</f>
        <v>13</v>
      </c>
    </row>
    <row r="47" spans="1:5">
      <c r="B47" s="19" t="s">
        <v>32</v>
      </c>
      <c r="C47" s="16">
        <f>+E57</f>
        <v>7818.9300411522645</v>
      </c>
    </row>
    <row r="48" spans="1:5">
      <c r="B48" s="19" t="s">
        <v>33</v>
      </c>
      <c r="C48" s="17">
        <f>+E57</f>
        <v>7818.9300411522645</v>
      </c>
      <c r="D48" t="s">
        <v>29</v>
      </c>
      <c r="E48" s="19" t="s">
        <v>63</v>
      </c>
    </row>
    <row r="49" spans="1:11">
      <c r="B49" s="19"/>
      <c r="C49" s="21">
        <f>+H56</f>
        <v>0.11</v>
      </c>
      <c r="D49" t="s">
        <v>62</v>
      </c>
    </row>
    <row r="50" spans="1:11">
      <c r="B50" s="19"/>
      <c r="C50" s="22">
        <f>+J56</f>
        <v>13</v>
      </c>
      <c r="D50" t="s">
        <v>5</v>
      </c>
    </row>
    <row r="51" spans="1:11">
      <c r="C51" s="13">
        <f>+C48*H56</f>
        <v>860.08230452674911</v>
      </c>
      <c r="D51" t="s">
        <v>34</v>
      </c>
      <c r="E51" t="s">
        <v>35</v>
      </c>
    </row>
    <row r="52" spans="1:11">
      <c r="C52" s="13">
        <f>+C51*E52</f>
        <v>11181.069958847738</v>
      </c>
      <c r="D52" t="s">
        <v>36</v>
      </c>
      <c r="E52">
        <f>+J56</f>
        <v>13</v>
      </c>
      <c r="F52" t="s">
        <v>37</v>
      </c>
    </row>
    <row r="53" spans="1:11">
      <c r="C53" s="17">
        <f>+C48*H56*J56</f>
        <v>11181.069958847738</v>
      </c>
      <c r="D53" t="s">
        <v>38</v>
      </c>
    </row>
    <row r="54" spans="1:11">
      <c r="C54" s="18">
        <f>+C48+C53</f>
        <v>19000.000000000004</v>
      </c>
      <c r="D54" t="s">
        <v>22</v>
      </c>
    </row>
    <row r="56" spans="1:11">
      <c r="D56" t="s">
        <v>107</v>
      </c>
      <c r="E56" s="13">
        <v>19000</v>
      </c>
      <c r="F56" t="s">
        <v>28</v>
      </c>
      <c r="H56" s="15">
        <v>0.11</v>
      </c>
      <c r="I56" t="s">
        <v>30</v>
      </c>
      <c r="J56">
        <v>13</v>
      </c>
      <c r="K56" t="s">
        <v>108</v>
      </c>
    </row>
    <row r="57" spans="1:11">
      <c r="E57" s="13">
        <v>7818.9300411522645</v>
      </c>
    </row>
    <row r="59" spans="1:11">
      <c r="A59" t="s">
        <v>44</v>
      </c>
    </row>
    <row r="60" spans="1:11">
      <c r="B60" s="19" t="str">
        <f>+D75&amp;E75&amp;" "&amp;F75&amp;H75*100&amp;"% "&amp;I75&amp;J75&amp;K75</f>
        <v>¿Que cantidad solicitó de crédito una persona que termino pagando $18000 a una tasa de interes del 15% durante 3 años?</v>
      </c>
    </row>
    <row r="61" spans="1:11">
      <c r="B61" s="19"/>
    </row>
    <row r="62" spans="1:11">
      <c r="B62" t="s">
        <v>12</v>
      </c>
      <c r="C62" s="18">
        <f>+C74</f>
        <v>18000</v>
      </c>
    </row>
    <row r="63" spans="1:11">
      <c r="B63" t="s">
        <v>39</v>
      </c>
      <c r="C63" s="1">
        <f>+H75</f>
        <v>0.15</v>
      </c>
      <c r="E63" s="19" t="s">
        <v>42</v>
      </c>
    </row>
    <row r="64" spans="1:11">
      <c r="B64" t="s">
        <v>40</v>
      </c>
      <c r="C64">
        <f>+J75</f>
        <v>3</v>
      </c>
    </row>
    <row r="66" spans="1:11">
      <c r="B66" s="19" t="s">
        <v>32</v>
      </c>
      <c r="C66" s="16">
        <f>+E76</f>
        <v>12413.793103448275</v>
      </c>
    </row>
    <row r="67" spans="1:11">
      <c r="B67" s="19" t="s">
        <v>33</v>
      </c>
      <c r="C67" s="17">
        <f>+E76</f>
        <v>12413.793103448275</v>
      </c>
      <c r="D67" t="s">
        <v>29</v>
      </c>
      <c r="E67" s="19" t="s">
        <v>63</v>
      </c>
    </row>
    <row r="68" spans="1:11">
      <c r="B68" s="19"/>
      <c r="C68" s="17"/>
    </row>
    <row r="69" spans="1:11">
      <c r="B69" s="19"/>
      <c r="C69" s="21">
        <f>+H75</f>
        <v>0.15</v>
      </c>
      <c r="D69" t="s">
        <v>11</v>
      </c>
    </row>
    <row r="70" spans="1:11">
      <c r="B70" s="19"/>
      <c r="C70" s="17">
        <f>+J75</f>
        <v>3</v>
      </c>
      <c r="D70" t="s">
        <v>5</v>
      </c>
    </row>
    <row r="71" spans="1:11">
      <c r="C71" s="13">
        <f>+C67*H75</f>
        <v>1862.0689655172412</v>
      </c>
      <c r="D71" t="s">
        <v>34</v>
      </c>
      <c r="E71" t="s">
        <v>35</v>
      </c>
    </row>
    <row r="72" spans="1:11">
      <c r="C72" s="13">
        <f>+C71*E72</f>
        <v>5586.2068965517237</v>
      </c>
      <c r="D72" t="s">
        <v>36</v>
      </c>
      <c r="E72">
        <f>+J75</f>
        <v>3</v>
      </c>
      <c r="F72" t="s">
        <v>37</v>
      </c>
    </row>
    <row r="73" spans="1:11">
      <c r="C73" s="13">
        <f>+C67*H75*J75</f>
        <v>5586.2068965517237</v>
      </c>
      <c r="D73" t="s">
        <v>38</v>
      </c>
    </row>
    <row r="74" spans="1:11">
      <c r="C74" s="13">
        <f>+C67+C73</f>
        <v>18000</v>
      </c>
      <c r="D74" t="s">
        <v>22</v>
      </c>
    </row>
    <row r="75" spans="1:11">
      <c r="D75" t="s">
        <v>109</v>
      </c>
      <c r="E75" s="13">
        <v>18000</v>
      </c>
      <c r="F75" t="s">
        <v>28</v>
      </c>
      <c r="H75" s="15">
        <v>0.15</v>
      </c>
      <c r="I75" t="s">
        <v>30</v>
      </c>
      <c r="J75">
        <v>3</v>
      </c>
      <c r="K75" t="s">
        <v>108</v>
      </c>
    </row>
    <row r="76" spans="1:11">
      <c r="E76" s="13">
        <v>12413.793103448275</v>
      </c>
    </row>
    <row r="79" spans="1:11" ht="45">
      <c r="A79" s="20" t="s">
        <v>83</v>
      </c>
    </row>
    <row r="80" spans="1:11">
      <c r="A80" s="23" t="s">
        <v>45</v>
      </c>
      <c r="B80" s="24" t="s">
        <v>46</v>
      </c>
      <c r="C80" s="24"/>
    </row>
    <row r="82" spans="1:11">
      <c r="A82" t="s">
        <v>49</v>
      </c>
    </row>
    <row r="83" spans="1:11">
      <c r="B83" s="19" t="str">
        <f ca="1">+D95&amp;E95&amp;" "&amp;F95&amp;H95*100&amp;"% "&amp;I95&amp;J95&amp;K95</f>
        <v>¿Que cantidad depositó una persona que recibió $30000 a una tasa de interes del 5% durante 5 años?</v>
      </c>
    </row>
    <row r="84" spans="1:11">
      <c r="B84" s="19"/>
    </row>
    <row r="85" spans="1:11">
      <c r="B85" t="s">
        <v>12</v>
      </c>
      <c r="C85" s="18">
        <f ca="1">+C94</f>
        <v>30000</v>
      </c>
    </row>
    <row r="86" spans="1:11">
      <c r="B86" t="s">
        <v>39</v>
      </c>
      <c r="C86" s="1">
        <f ca="1">+H95</f>
        <v>0.05</v>
      </c>
      <c r="E86" s="19" t="s">
        <v>42</v>
      </c>
    </row>
    <row r="87" spans="1:11">
      <c r="B87" t="s">
        <v>40</v>
      </c>
      <c r="C87">
        <f ca="1">+J95</f>
        <v>5</v>
      </c>
    </row>
    <row r="89" spans="1:11">
      <c r="B89" s="19" t="s">
        <v>32</v>
      </c>
      <c r="C89" s="16">
        <f ca="1">+E96</f>
        <v>24000</v>
      </c>
    </row>
    <row r="90" spans="1:11">
      <c r="B90" s="19" t="s">
        <v>33</v>
      </c>
      <c r="C90" s="17">
        <f ca="1">+E96</f>
        <v>24000</v>
      </c>
      <c r="D90" t="s">
        <v>29</v>
      </c>
    </row>
    <row r="91" spans="1:11">
      <c r="C91" s="13">
        <f ca="1">+C90*H95</f>
        <v>1200</v>
      </c>
      <c r="D91" t="s">
        <v>34</v>
      </c>
      <c r="E91" t="s">
        <v>35</v>
      </c>
    </row>
    <row r="92" spans="1:11">
      <c r="C92" s="13">
        <f ca="1">+C91*E92</f>
        <v>6000</v>
      </c>
      <c r="D92" t="s">
        <v>36</v>
      </c>
      <c r="E92">
        <f ca="1">+J95</f>
        <v>5</v>
      </c>
      <c r="F92" t="s">
        <v>37</v>
      </c>
    </row>
    <row r="93" spans="1:11">
      <c r="C93" s="17">
        <f ca="1">+C90*H95*J95</f>
        <v>6000</v>
      </c>
      <c r="D93" t="s">
        <v>38</v>
      </c>
    </row>
    <row r="94" spans="1:11">
      <c r="C94" s="18">
        <f ca="1">+C90+C93</f>
        <v>30000</v>
      </c>
      <c r="D94" t="s">
        <v>22</v>
      </c>
    </row>
    <row r="95" spans="1:11">
      <c r="D95" t="s">
        <v>107</v>
      </c>
      <c r="E95" s="13">
        <f ca="1">RANDBETWEEN(10,30)*1000</f>
        <v>30000</v>
      </c>
      <c r="F95" t="s">
        <v>28</v>
      </c>
      <c r="H95" s="15">
        <f ca="1">RANDBETWEEN(1,15)/100</f>
        <v>0.05</v>
      </c>
      <c r="I95" t="s">
        <v>30</v>
      </c>
      <c r="J95">
        <f ca="1">RANDBETWEEN(1,15)</f>
        <v>5</v>
      </c>
      <c r="K95" t="s">
        <v>108</v>
      </c>
    </row>
    <row r="96" spans="1:11">
      <c r="E96" s="13">
        <f ca="1">+E95/(1+H95*J95)</f>
        <v>24000</v>
      </c>
    </row>
    <row r="99" spans="1:11">
      <c r="A99" t="s">
        <v>50</v>
      </c>
    </row>
    <row r="100" spans="1:11">
      <c r="B100" s="19" t="str">
        <f ca="1">+D112&amp;E112&amp;" "&amp;F112&amp;H112*100&amp;"% "&amp;I112&amp;J112&amp;K112</f>
        <v>¿Que cantidad solicitó de crédito una persona que termino pagando $22000 a una tasa de interes del 15% durante 5 años?</v>
      </c>
    </row>
    <row r="101" spans="1:11">
      <c r="B101" s="19"/>
    </row>
    <row r="102" spans="1:11">
      <c r="B102" t="s">
        <v>12</v>
      </c>
      <c r="C102" s="18">
        <f ca="1">+C111</f>
        <v>22000</v>
      </c>
    </row>
    <row r="103" spans="1:11">
      <c r="B103" t="s">
        <v>39</v>
      </c>
      <c r="C103" s="1">
        <f ca="1">+H112</f>
        <v>0.15</v>
      </c>
      <c r="E103" s="19" t="s">
        <v>42</v>
      </c>
    </row>
    <row r="104" spans="1:11">
      <c r="B104" t="s">
        <v>40</v>
      </c>
      <c r="C104">
        <f ca="1">+J112</f>
        <v>5</v>
      </c>
    </row>
    <row r="106" spans="1:11">
      <c r="B106" s="19" t="s">
        <v>32</v>
      </c>
      <c r="C106" s="16">
        <f ca="1">+E113</f>
        <v>12571.428571428571</v>
      </c>
    </row>
    <row r="107" spans="1:11">
      <c r="B107" s="19" t="s">
        <v>33</v>
      </c>
      <c r="C107" s="17">
        <f ca="1">+E113</f>
        <v>12571.428571428571</v>
      </c>
      <c r="D107" t="s">
        <v>29</v>
      </c>
    </row>
    <row r="108" spans="1:11">
      <c r="C108" s="13">
        <f ca="1">+C107*H112</f>
        <v>1885.7142857142856</v>
      </c>
      <c r="D108" t="s">
        <v>34</v>
      </c>
      <c r="E108" t="s">
        <v>35</v>
      </c>
    </row>
    <row r="109" spans="1:11">
      <c r="C109" s="13">
        <f ca="1">+C108*E109</f>
        <v>9428.5714285714275</v>
      </c>
      <c r="D109" t="s">
        <v>36</v>
      </c>
      <c r="E109">
        <f ca="1">+J112</f>
        <v>5</v>
      </c>
      <c r="F109" t="s">
        <v>37</v>
      </c>
    </row>
    <row r="110" spans="1:11">
      <c r="C110" s="17">
        <f ca="1">+C107*H112*J112</f>
        <v>9428.5714285714275</v>
      </c>
      <c r="D110" t="s">
        <v>38</v>
      </c>
    </row>
    <row r="111" spans="1:11">
      <c r="C111" s="18">
        <f ca="1">+C107+C110</f>
        <v>22000</v>
      </c>
      <c r="D111" t="s">
        <v>22</v>
      </c>
    </row>
    <row r="112" spans="1:11">
      <c r="D112" t="s">
        <v>109</v>
      </c>
      <c r="E112" s="13">
        <f ca="1">RANDBETWEEN(10,30)*1000</f>
        <v>22000</v>
      </c>
      <c r="F112" t="s">
        <v>28</v>
      </c>
      <c r="H112" s="15">
        <f ca="1">RANDBETWEEN(1,15)/100</f>
        <v>0.15</v>
      </c>
      <c r="I112" t="s">
        <v>30</v>
      </c>
      <c r="J112">
        <f ca="1">RANDBETWEEN(1,15)</f>
        <v>5</v>
      </c>
      <c r="K112" t="s">
        <v>108</v>
      </c>
    </row>
    <row r="113" spans="1:13">
      <c r="E113" s="13">
        <f ca="1">+E112/(1+H112*J112)</f>
        <v>12571.428571428571</v>
      </c>
    </row>
    <row r="116" spans="1:13">
      <c r="A116" s="25" t="s">
        <v>47</v>
      </c>
      <c r="B116" s="26" t="s">
        <v>48</v>
      </c>
      <c r="C116" s="26"/>
    </row>
    <row r="118" spans="1:13">
      <c r="A118" t="s">
        <v>49</v>
      </c>
    </row>
    <row r="119" spans="1:13">
      <c r="B119" s="19" t="str">
        <f ca="1">+D131&amp;E131&amp;" "&amp;F131&amp;H131*100&amp;"% "&amp;I131&amp;J131&amp;K131&amp;I132&amp;L132&amp;"?"</f>
        <v>¿Que cantidad depositó una persona que recibió $20000 a una tasa de interes del 15% durante 1 años, pagado de forma diaria?</v>
      </c>
    </row>
    <row r="120" spans="1:13">
      <c r="B120" t="s">
        <v>12</v>
      </c>
      <c r="C120" s="18">
        <f ca="1">+C130</f>
        <v>20000</v>
      </c>
      <c r="E120" s="19" t="s">
        <v>65</v>
      </c>
      <c r="K120">
        <v>1</v>
      </c>
      <c r="L120">
        <v>360</v>
      </c>
      <c r="M120" t="s">
        <v>61</v>
      </c>
    </row>
    <row r="121" spans="1:13">
      <c r="B121" t="s">
        <v>39</v>
      </c>
      <c r="C121" s="1">
        <f ca="1">+H131</f>
        <v>0.15</v>
      </c>
      <c r="D121" s="15">
        <f ca="1">+C121/C123</f>
        <v>4.1666666666666664E-4</v>
      </c>
      <c r="E121" t="s">
        <v>67</v>
      </c>
      <c r="K121">
        <v>2</v>
      </c>
      <c r="L121">
        <v>52</v>
      </c>
      <c r="M121" t="s">
        <v>60</v>
      </c>
    </row>
    <row r="122" spans="1:13">
      <c r="B122" t="s">
        <v>40</v>
      </c>
      <c r="C122">
        <f ca="1">+J131</f>
        <v>1</v>
      </c>
      <c r="K122">
        <v>3</v>
      </c>
      <c r="L122">
        <v>24</v>
      </c>
      <c r="M122" t="s">
        <v>59</v>
      </c>
    </row>
    <row r="123" spans="1:13">
      <c r="B123" t="s">
        <v>64</v>
      </c>
      <c r="C123">
        <f ca="1">+K132</f>
        <v>360</v>
      </c>
      <c r="D123" t="str">
        <f ca="1">+L132</f>
        <v>diaria</v>
      </c>
      <c r="K123">
        <v>4</v>
      </c>
      <c r="L123">
        <v>12</v>
      </c>
      <c r="M123" t="s">
        <v>58</v>
      </c>
    </row>
    <row r="124" spans="1:13">
      <c r="B124" t="s">
        <v>66</v>
      </c>
      <c r="C124">
        <f ca="1">+C122*C123</f>
        <v>360</v>
      </c>
      <c r="K124">
        <v>5</v>
      </c>
      <c r="L124">
        <v>6</v>
      </c>
      <c r="M124" t="s">
        <v>57</v>
      </c>
    </row>
    <row r="125" spans="1:13">
      <c r="B125" s="19" t="s">
        <v>32</v>
      </c>
      <c r="C125" s="16">
        <f ca="1">+E132</f>
        <v>17391.304347826088</v>
      </c>
      <c r="D125">
        <f ca="1">+C120/(1+C121/C123*C124)</f>
        <v>17391.304347826088</v>
      </c>
      <c r="E125">
        <f ca="1">+C120/(1+D121*C124)</f>
        <v>17391.304347826088</v>
      </c>
      <c r="K125">
        <v>6</v>
      </c>
      <c r="L125">
        <v>4</v>
      </c>
      <c r="M125" t="s">
        <v>56</v>
      </c>
    </row>
    <row r="126" spans="1:13">
      <c r="B126" s="19" t="s">
        <v>33</v>
      </c>
      <c r="C126" s="17">
        <f ca="1">+E132</f>
        <v>17391.304347826088</v>
      </c>
      <c r="D126" t="s">
        <v>29</v>
      </c>
      <c r="K126">
        <v>7</v>
      </c>
      <c r="L126">
        <v>3</v>
      </c>
      <c r="M126" t="s">
        <v>55</v>
      </c>
    </row>
    <row r="127" spans="1:13">
      <c r="C127" s="13">
        <f ca="1">+C126*H131/K132</f>
        <v>7.2463768115942031</v>
      </c>
      <c r="D127" t="s">
        <v>34</v>
      </c>
      <c r="E127" t="s">
        <v>68</v>
      </c>
      <c r="K127">
        <v>8</v>
      </c>
      <c r="L127">
        <v>2</v>
      </c>
      <c r="M127" t="s">
        <v>51</v>
      </c>
    </row>
    <row r="128" spans="1:13">
      <c r="C128" s="13">
        <f ca="1">+C127*E128*K132</f>
        <v>2608.695652173913</v>
      </c>
      <c r="D128" t="s">
        <v>36</v>
      </c>
      <c r="E128">
        <f ca="1">+J131</f>
        <v>1</v>
      </c>
      <c r="F128" t="s">
        <v>37</v>
      </c>
      <c r="K128">
        <v>9</v>
      </c>
      <c r="L128">
        <v>1</v>
      </c>
      <c r="M128" t="s">
        <v>54</v>
      </c>
    </row>
    <row r="129" spans="3:12">
      <c r="C129" s="17">
        <f ca="1">+C126*H131*J131</f>
        <v>2608.695652173913</v>
      </c>
      <c r="D129" t="s">
        <v>38</v>
      </c>
    </row>
    <row r="130" spans="3:12">
      <c r="C130" s="18">
        <f ca="1">+C126+C129</f>
        <v>20000</v>
      </c>
      <c r="D130" t="s">
        <v>22</v>
      </c>
    </row>
    <row r="131" spans="3:12">
      <c r="D131" t="s">
        <v>107</v>
      </c>
      <c r="E131" s="13">
        <f ca="1">RANDBETWEEN(10,30)*1000</f>
        <v>20000</v>
      </c>
      <c r="F131" t="s">
        <v>28</v>
      </c>
      <c r="H131" s="15">
        <f ca="1">RANDBETWEEN(1,15)/100</f>
        <v>0.15</v>
      </c>
      <c r="I131" t="s">
        <v>30</v>
      </c>
      <c r="J131">
        <f ca="1">RANDBETWEEN(1,3)</f>
        <v>1</v>
      </c>
      <c r="K131" t="s">
        <v>53</v>
      </c>
    </row>
    <row r="132" spans="3:12">
      <c r="E132" s="13">
        <f ca="1">+E131/(1+H131/K132*J131*K132)</f>
        <v>17391.304347826088</v>
      </c>
      <c r="I132" t="s">
        <v>52</v>
      </c>
      <c r="J132">
        <f ca="1">RANDBETWEEN(1,9)</f>
        <v>1</v>
      </c>
      <c r="K132">
        <f ca="1">VLOOKUP(J132,$K$120:$M$128,2,0)</f>
        <v>360</v>
      </c>
      <c r="L132" t="str">
        <f ca="1">VLOOKUP(J132,$K$120:$M$128,3,0)</f>
        <v>diaria</v>
      </c>
    </row>
    <row r="133" spans="3:12">
      <c r="E133" s="16"/>
    </row>
  </sheetData>
  <mergeCells count="2">
    <mergeCell ref="B1:C1"/>
    <mergeCell ref="F5:G5"/>
  </mergeCells>
  <pageMargins left="0.75" right="0.75" top="1" bottom="1" header="0.5" footer="0.5"/>
  <pageSetup orientation="portrait" horizontalDpi="4294967292" verticalDpi="4294967292"/>
  <drawing r:id="rId1"/>
  <extLst>
    <ext xmlns:mx="http://schemas.microsoft.com/office/mac/excel/2008/main" uri="{64002731-A6B0-56B0-2670-7721B7C09600}">
      <mx:PLV Mode="0" OnePage="0" WScale="0"/>
    </ext>
  </extLst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87"/>
  <sheetViews>
    <sheetView topLeftCell="A63" workbookViewId="0">
      <selection activeCell="K74" sqref="K74:M82"/>
    </sheetView>
  </sheetViews>
  <sheetFormatPr baseColWidth="10" defaultRowHeight="15" x14ac:dyDescent="0"/>
  <cols>
    <col min="3" max="3" width="20" customWidth="1"/>
    <col min="4" max="4" width="21.33203125" customWidth="1"/>
    <col min="5" max="5" width="19.6640625" customWidth="1"/>
  </cols>
  <sheetData>
    <row r="1" spans="1:7" ht="23">
      <c r="A1" s="2"/>
      <c r="B1" s="47" t="s">
        <v>22</v>
      </c>
      <c r="C1" s="47"/>
      <c r="D1" s="2"/>
      <c r="E1" s="2"/>
      <c r="F1" s="2"/>
      <c r="G1" s="2"/>
    </row>
    <row r="2" spans="1:7">
      <c r="A2" s="2"/>
      <c r="B2" s="3" t="s">
        <v>2</v>
      </c>
      <c r="C2" s="13">
        <v>100000</v>
      </c>
      <c r="D2" s="3"/>
      <c r="E2" s="3"/>
      <c r="F2" s="3" t="s">
        <v>4</v>
      </c>
    </row>
    <row r="3" spans="1:7">
      <c r="A3" s="2"/>
      <c r="B3" s="3" t="s">
        <v>23</v>
      </c>
      <c r="C3" s="9">
        <v>7.0000000000000007E-2</v>
      </c>
      <c r="D3" s="3"/>
      <c r="E3" s="3"/>
      <c r="F3" s="3"/>
    </row>
    <row r="4" spans="1:7">
      <c r="B4" t="s">
        <v>6</v>
      </c>
      <c r="C4" t="s">
        <v>21</v>
      </c>
      <c r="D4" t="s">
        <v>22</v>
      </c>
      <c r="F4" t="s">
        <v>20</v>
      </c>
    </row>
    <row r="5" spans="1:7" ht="20">
      <c r="A5" s="11" t="s">
        <v>5</v>
      </c>
      <c r="B5" s="11" t="s">
        <v>19</v>
      </c>
      <c r="C5" s="11" t="s">
        <v>7</v>
      </c>
      <c r="D5" s="11" t="s">
        <v>8</v>
      </c>
      <c r="E5" s="11"/>
      <c r="F5" s="48" t="s">
        <v>9</v>
      </c>
      <c r="G5" s="48"/>
    </row>
    <row r="6" spans="1:7">
      <c r="A6" s="5">
        <v>1</v>
      </c>
      <c r="B6" s="6">
        <v>100000</v>
      </c>
      <c r="C6" s="5">
        <f t="shared" ref="C6:C15" si="0">+B6*$C$3</f>
        <v>7000.0000000000009</v>
      </c>
      <c r="D6" s="6">
        <f>+B6+C6</f>
        <v>107000</v>
      </c>
      <c r="E6" s="6"/>
      <c r="F6" s="6">
        <f t="shared" ref="F6:F15" si="1">+$B$6*(1+$C$3*A6)</f>
        <v>107000</v>
      </c>
      <c r="G6" s="2"/>
    </row>
    <row r="7" spans="1:7">
      <c r="A7" s="5">
        <v>2</v>
      </c>
      <c r="B7" s="6">
        <v>100000</v>
      </c>
      <c r="C7" s="5">
        <f t="shared" si="0"/>
        <v>7000.0000000000009</v>
      </c>
      <c r="D7" s="6">
        <f>+D6+C7</f>
        <v>114000</v>
      </c>
      <c r="E7" s="6"/>
      <c r="F7" s="6">
        <f t="shared" si="1"/>
        <v>114000.00000000001</v>
      </c>
      <c r="G7" s="2"/>
    </row>
    <row r="8" spans="1:7">
      <c r="A8" s="5">
        <v>3</v>
      </c>
      <c r="B8" s="6">
        <v>100000</v>
      </c>
      <c r="C8" s="5">
        <f t="shared" si="0"/>
        <v>7000.0000000000009</v>
      </c>
      <c r="D8" s="6">
        <f t="shared" ref="D8:D15" si="2">+D7+C8</f>
        <v>121000</v>
      </c>
      <c r="E8" s="6"/>
      <c r="F8" s="6">
        <f t="shared" si="1"/>
        <v>121000</v>
      </c>
      <c r="G8" s="2"/>
    </row>
    <row r="9" spans="1:7">
      <c r="A9" s="5">
        <v>4</v>
      </c>
      <c r="B9" s="6">
        <v>100000</v>
      </c>
      <c r="C9" s="5">
        <f t="shared" si="0"/>
        <v>7000.0000000000009</v>
      </c>
      <c r="D9" s="6">
        <f t="shared" si="2"/>
        <v>128000</v>
      </c>
      <c r="E9" s="6"/>
      <c r="F9" s="6">
        <f t="shared" si="1"/>
        <v>128000</v>
      </c>
      <c r="G9" s="2"/>
    </row>
    <row r="10" spans="1:7">
      <c r="A10" s="5">
        <v>5</v>
      </c>
      <c r="B10" s="6">
        <v>100000</v>
      </c>
      <c r="C10" s="5">
        <f t="shared" si="0"/>
        <v>7000.0000000000009</v>
      </c>
      <c r="D10" s="6">
        <f t="shared" si="2"/>
        <v>135000</v>
      </c>
      <c r="E10" s="6"/>
      <c r="F10" s="6">
        <f t="shared" si="1"/>
        <v>135000</v>
      </c>
      <c r="G10" s="2"/>
    </row>
    <row r="11" spans="1:7">
      <c r="A11" s="5">
        <v>6</v>
      </c>
      <c r="B11" s="6">
        <v>100000</v>
      </c>
      <c r="C11" s="5">
        <f t="shared" si="0"/>
        <v>7000.0000000000009</v>
      </c>
      <c r="D11" s="6">
        <f t="shared" si="2"/>
        <v>142000</v>
      </c>
      <c r="E11" s="6"/>
      <c r="F11" s="6">
        <f t="shared" si="1"/>
        <v>142000</v>
      </c>
      <c r="G11" s="2"/>
    </row>
    <row r="12" spans="1:7">
      <c r="A12" s="5">
        <v>7</v>
      </c>
      <c r="B12" s="6">
        <v>100000</v>
      </c>
      <c r="C12" s="5">
        <f t="shared" si="0"/>
        <v>7000.0000000000009</v>
      </c>
      <c r="D12" s="6">
        <f t="shared" si="2"/>
        <v>149000</v>
      </c>
      <c r="E12" s="6"/>
      <c r="F12" s="6">
        <f t="shared" si="1"/>
        <v>149000</v>
      </c>
      <c r="G12" s="2"/>
    </row>
    <row r="13" spans="1:7">
      <c r="A13" s="5">
        <v>8</v>
      </c>
      <c r="B13" s="6">
        <v>100000</v>
      </c>
      <c r="C13" s="5">
        <f t="shared" si="0"/>
        <v>7000.0000000000009</v>
      </c>
      <c r="D13" s="6">
        <f t="shared" si="2"/>
        <v>156000</v>
      </c>
      <c r="E13" s="6"/>
      <c r="F13" s="6">
        <f t="shared" si="1"/>
        <v>156000</v>
      </c>
      <c r="G13" s="2"/>
    </row>
    <row r="14" spans="1:7">
      <c r="A14" s="5">
        <v>9</v>
      </c>
      <c r="B14" s="6">
        <v>100000</v>
      </c>
      <c r="C14" s="5">
        <f t="shared" si="0"/>
        <v>7000.0000000000009</v>
      </c>
      <c r="D14" s="6">
        <f t="shared" si="2"/>
        <v>163000</v>
      </c>
      <c r="E14" s="6"/>
      <c r="F14" s="6">
        <f t="shared" si="1"/>
        <v>163000</v>
      </c>
      <c r="G14" s="2"/>
    </row>
    <row r="15" spans="1:7">
      <c r="A15" s="5">
        <v>10</v>
      </c>
      <c r="B15" s="6">
        <v>100000</v>
      </c>
      <c r="C15" s="5">
        <f t="shared" si="0"/>
        <v>7000.0000000000009</v>
      </c>
      <c r="D15" s="6">
        <f t="shared" si="2"/>
        <v>170000</v>
      </c>
      <c r="E15" s="6"/>
      <c r="F15" s="10">
        <f t="shared" si="1"/>
        <v>170000.00000000003</v>
      </c>
      <c r="G15" s="2"/>
    </row>
    <row r="16" spans="1:7">
      <c r="A16" s="7"/>
    </row>
    <row r="17" spans="1:5">
      <c r="A17" s="8"/>
    </row>
    <row r="18" spans="1:5">
      <c r="A18" s="8"/>
    </row>
    <row r="19" spans="1:5">
      <c r="A19" s="8"/>
    </row>
    <row r="21" spans="1:5">
      <c r="B21" t="s">
        <v>10</v>
      </c>
      <c r="C21" t="s">
        <v>17</v>
      </c>
    </row>
    <row r="22" spans="1:5">
      <c r="B22" t="s">
        <v>5</v>
      </c>
      <c r="C22" t="s">
        <v>16</v>
      </c>
    </row>
    <row r="23" spans="1:5">
      <c r="B23" t="s">
        <v>14</v>
      </c>
      <c r="C23" t="s">
        <v>15</v>
      </c>
    </row>
    <row r="24" spans="1:5">
      <c r="B24" t="s">
        <v>11</v>
      </c>
      <c r="C24" t="s">
        <v>18</v>
      </c>
    </row>
    <row r="25" spans="1:5">
      <c r="B25" t="s">
        <v>12</v>
      </c>
      <c r="C25" t="s">
        <v>13</v>
      </c>
    </row>
    <row r="28" spans="1:5">
      <c r="A28" t="s">
        <v>49</v>
      </c>
    </row>
    <row r="29" spans="1:5">
      <c r="B29" s="19" t="s">
        <v>106</v>
      </c>
    </row>
    <row r="30" spans="1:5">
      <c r="B30" s="19"/>
    </row>
    <row r="31" spans="1:5">
      <c r="B31" t="s">
        <v>86</v>
      </c>
      <c r="C31" s="18">
        <v>18000</v>
      </c>
    </row>
    <row r="32" spans="1:5">
      <c r="B32" t="s">
        <v>39</v>
      </c>
      <c r="C32" s="1">
        <v>0.06</v>
      </c>
      <c r="E32" s="19" t="s">
        <v>87</v>
      </c>
    </row>
    <row r="33" spans="2:11">
      <c r="B33" t="s">
        <v>40</v>
      </c>
      <c r="C33">
        <v>15</v>
      </c>
    </row>
    <row r="35" spans="2:11">
      <c r="B35" s="19" t="s">
        <v>32</v>
      </c>
      <c r="C35" s="16">
        <v>34200</v>
      </c>
    </row>
    <row r="36" spans="2:11">
      <c r="B36" s="19" t="s">
        <v>33</v>
      </c>
      <c r="C36" s="17">
        <v>18000</v>
      </c>
      <c r="D36" t="s">
        <v>29</v>
      </c>
    </row>
    <row r="37" spans="2:11">
      <c r="C37" s="13">
        <v>1080</v>
      </c>
      <c r="D37" t="s">
        <v>34</v>
      </c>
      <c r="E37" t="s">
        <v>35</v>
      </c>
    </row>
    <row r="38" spans="2:11">
      <c r="C38" s="13">
        <v>16200</v>
      </c>
      <c r="D38" t="s">
        <v>36</v>
      </c>
      <c r="E38">
        <v>15</v>
      </c>
      <c r="F38" t="s">
        <v>37</v>
      </c>
    </row>
    <row r="39" spans="2:11">
      <c r="C39" s="17">
        <v>16200</v>
      </c>
      <c r="D39" t="s">
        <v>88</v>
      </c>
    </row>
    <row r="40" spans="2:11">
      <c r="C40" s="18">
        <v>34200</v>
      </c>
      <c r="D40" t="s">
        <v>22</v>
      </c>
    </row>
    <row r="41" spans="2:11">
      <c r="D41" t="s">
        <v>85</v>
      </c>
      <c r="E41" s="13">
        <v>18000</v>
      </c>
      <c r="F41" t="s">
        <v>28</v>
      </c>
      <c r="H41" s="15">
        <v>0.06</v>
      </c>
      <c r="I41" t="s">
        <v>30</v>
      </c>
      <c r="J41">
        <v>15</v>
      </c>
      <c r="K41" t="s">
        <v>31</v>
      </c>
    </row>
    <row r="42" spans="2:11">
      <c r="E42" s="13">
        <v>34200</v>
      </c>
    </row>
    <row r="49" spans="1:6" ht="45">
      <c r="A49" s="20" t="s">
        <v>84</v>
      </c>
    </row>
    <row r="50" spans="1:6">
      <c r="A50" s="23" t="s">
        <v>45</v>
      </c>
      <c r="B50" s="24" t="s">
        <v>46</v>
      </c>
      <c r="C50" s="24"/>
    </row>
    <row r="52" spans="1:6">
      <c r="A52" t="s">
        <v>49</v>
      </c>
    </row>
    <row r="53" spans="1:6">
      <c r="B53" s="19" t="str">
        <f ca="1">+D65&amp;E65&amp;" "&amp;F65&amp;H65*100&amp;"% "&amp;I65&amp;J65&amp;K65</f>
        <v>Que cantidad recibe una persona que depositó $24000 a una tasa de interes del 7% durante 13 años.</v>
      </c>
    </row>
    <row r="54" spans="1:6">
      <c r="B54" s="19"/>
    </row>
    <row r="55" spans="1:6">
      <c r="B55" t="s">
        <v>86</v>
      </c>
      <c r="C55" s="18">
        <f ca="1">+E65</f>
        <v>24000</v>
      </c>
    </row>
    <row r="56" spans="1:6">
      <c r="B56" t="s">
        <v>39</v>
      </c>
      <c r="C56" s="1">
        <f ca="1">+H65</f>
        <v>7.0000000000000007E-2</v>
      </c>
      <c r="E56" s="19" t="s">
        <v>87</v>
      </c>
    </row>
    <row r="57" spans="1:6">
      <c r="B57" t="s">
        <v>40</v>
      </c>
      <c r="C57">
        <f ca="1">+J65</f>
        <v>13</v>
      </c>
    </row>
    <row r="59" spans="1:6">
      <c r="B59" s="19" t="s">
        <v>32</v>
      </c>
      <c r="C59" s="16">
        <f ca="1">+E66</f>
        <v>45840</v>
      </c>
    </row>
    <row r="60" spans="1:6">
      <c r="B60" s="19" t="s">
        <v>33</v>
      </c>
      <c r="C60" s="17">
        <f ca="1">+C55</f>
        <v>24000</v>
      </c>
      <c r="D60" t="s">
        <v>29</v>
      </c>
    </row>
    <row r="61" spans="1:6">
      <c r="C61" s="13">
        <f ca="1">+C60*H65</f>
        <v>1680.0000000000002</v>
      </c>
      <c r="D61" t="s">
        <v>34</v>
      </c>
      <c r="E61" t="s">
        <v>35</v>
      </c>
    </row>
    <row r="62" spans="1:6">
      <c r="C62" s="13">
        <f ca="1">+C61*E62</f>
        <v>21840.000000000004</v>
      </c>
      <c r="D62" t="s">
        <v>36</v>
      </c>
      <c r="E62">
        <f ca="1">+J65</f>
        <v>13</v>
      </c>
      <c r="F62" t="s">
        <v>37</v>
      </c>
    </row>
    <row r="63" spans="1:6">
      <c r="C63" s="17">
        <f ca="1">+C60*H65*J65</f>
        <v>21840.000000000004</v>
      </c>
      <c r="D63" t="s">
        <v>88</v>
      </c>
    </row>
    <row r="64" spans="1:6">
      <c r="C64" s="18">
        <f ca="1">+C60+C63</f>
        <v>45840</v>
      </c>
      <c r="D64" t="s">
        <v>22</v>
      </c>
    </row>
    <row r="65" spans="1:13">
      <c r="D65" t="s">
        <v>85</v>
      </c>
      <c r="E65" s="13">
        <f ca="1">RANDBETWEEN(10,30)*1000</f>
        <v>24000</v>
      </c>
      <c r="F65" t="s">
        <v>28</v>
      </c>
      <c r="H65" s="15">
        <f ca="1">RANDBETWEEN(1,15)/100</f>
        <v>7.0000000000000007E-2</v>
      </c>
      <c r="I65" t="s">
        <v>30</v>
      </c>
      <c r="J65">
        <f ca="1">RANDBETWEEN(1,15)</f>
        <v>13</v>
      </c>
      <c r="K65" t="s">
        <v>31</v>
      </c>
    </row>
    <row r="66" spans="1:13">
      <c r="E66" s="13">
        <f ca="1">+E65*(1+H65*J65)</f>
        <v>45840</v>
      </c>
    </row>
    <row r="70" spans="1:13">
      <c r="A70" s="25" t="s">
        <v>47</v>
      </c>
      <c r="B70" s="26" t="s">
        <v>48</v>
      </c>
      <c r="C70" s="26"/>
    </row>
    <row r="72" spans="1:13">
      <c r="A72" t="s">
        <v>91</v>
      </c>
    </row>
    <row r="73" spans="1:13">
      <c r="B73" s="19" t="str">
        <f ca="1">+D85&amp;E85&amp;" "&amp;F85&amp;H85*100&amp;"% "&amp;I85&amp;J85&amp;K85&amp;I86&amp;L86</f>
        <v>Que cantidad recibirá una persona que depositó $23000 a una tasa de interes del 2% durante 2 años, pagado de forma semestral</v>
      </c>
    </row>
    <row r="74" spans="1:13">
      <c r="B74" t="s">
        <v>86</v>
      </c>
      <c r="C74" s="18">
        <f ca="1">+E85</f>
        <v>23000</v>
      </c>
      <c r="E74" s="19" t="s">
        <v>90</v>
      </c>
      <c r="K74">
        <v>1</v>
      </c>
      <c r="L74">
        <v>360</v>
      </c>
      <c r="M74" t="s">
        <v>61</v>
      </c>
    </row>
    <row r="75" spans="1:13">
      <c r="B75" t="s">
        <v>39</v>
      </c>
      <c r="C75" s="1">
        <f ca="1">+H85</f>
        <v>0.02</v>
      </c>
      <c r="D75" s="15">
        <f ca="1">+C75/C77</f>
        <v>0.01</v>
      </c>
      <c r="E75" t="s">
        <v>67</v>
      </c>
      <c r="K75">
        <v>2</v>
      </c>
      <c r="L75">
        <v>52</v>
      </c>
      <c r="M75" t="s">
        <v>60</v>
      </c>
    </row>
    <row r="76" spans="1:13">
      <c r="B76" t="s">
        <v>40</v>
      </c>
      <c r="C76">
        <f ca="1">+J85</f>
        <v>2</v>
      </c>
      <c r="K76">
        <v>3</v>
      </c>
      <c r="L76">
        <v>24</v>
      </c>
      <c r="M76" t="s">
        <v>59</v>
      </c>
    </row>
    <row r="77" spans="1:13">
      <c r="B77" t="s">
        <v>64</v>
      </c>
      <c r="C77">
        <f ca="1">+K86</f>
        <v>2</v>
      </c>
      <c r="D77" t="str">
        <f ca="1">+L86</f>
        <v>semestral</v>
      </c>
      <c r="K77">
        <v>4</v>
      </c>
      <c r="L77">
        <v>12</v>
      </c>
      <c r="M77" t="s">
        <v>58</v>
      </c>
    </row>
    <row r="78" spans="1:13">
      <c r="B78" t="s">
        <v>66</v>
      </c>
      <c r="C78">
        <f ca="1">+C76*C77</f>
        <v>4</v>
      </c>
      <c r="K78">
        <v>5</v>
      </c>
      <c r="L78">
        <v>6</v>
      </c>
      <c r="M78" t="s">
        <v>57</v>
      </c>
    </row>
    <row r="79" spans="1:13">
      <c r="B79" s="19" t="s">
        <v>32</v>
      </c>
      <c r="C79" s="16">
        <f ca="1">+E86</f>
        <v>23920</v>
      </c>
      <c r="D79">
        <f ca="1">+C74*(1+C75/C77*C78)</f>
        <v>23920</v>
      </c>
      <c r="E79">
        <f ca="1">+C74*(1+D75*C78)</f>
        <v>23920</v>
      </c>
      <c r="K79">
        <v>6</v>
      </c>
      <c r="L79">
        <v>4</v>
      </c>
      <c r="M79" t="s">
        <v>56</v>
      </c>
    </row>
    <row r="80" spans="1:13">
      <c r="B80" s="19" t="s">
        <v>33</v>
      </c>
      <c r="C80" s="17">
        <f ca="1">+E85</f>
        <v>23000</v>
      </c>
      <c r="D80" t="s">
        <v>29</v>
      </c>
      <c r="K80">
        <v>7</v>
      </c>
      <c r="L80">
        <v>3</v>
      </c>
      <c r="M80" t="s">
        <v>55</v>
      </c>
    </row>
    <row r="81" spans="3:13">
      <c r="C81" s="13">
        <f ca="1">+C80*H85/K86</f>
        <v>230</v>
      </c>
      <c r="D81" t="s">
        <v>34</v>
      </c>
      <c r="E81" t="s">
        <v>68</v>
      </c>
      <c r="K81">
        <v>8</v>
      </c>
      <c r="L81">
        <v>2</v>
      </c>
      <c r="M81" t="s">
        <v>51</v>
      </c>
    </row>
    <row r="82" spans="3:13">
      <c r="C82" s="13">
        <f ca="1">+C81*E82*K86</f>
        <v>920</v>
      </c>
      <c r="D82" t="s">
        <v>36</v>
      </c>
      <c r="E82">
        <f ca="1">+J85</f>
        <v>2</v>
      </c>
      <c r="F82" t="s">
        <v>37</v>
      </c>
      <c r="K82">
        <v>9</v>
      </c>
      <c r="L82">
        <v>1</v>
      </c>
      <c r="M82" t="s">
        <v>54</v>
      </c>
    </row>
    <row r="83" spans="3:13">
      <c r="C83" s="17">
        <f ca="1">+C80*H85*J85</f>
        <v>920</v>
      </c>
      <c r="D83" t="s">
        <v>38</v>
      </c>
    </row>
    <row r="84" spans="3:13">
      <c r="C84" s="18">
        <f ca="1">+C80+C83</f>
        <v>23920</v>
      </c>
      <c r="D84" t="s">
        <v>22</v>
      </c>
    </row>
    <row r="85" spans="3:13">
      <c r="D85" t="s">
        <v>89</v>
      </c>
      <c r="E85" s="13">
        <f ca="1">RANDBETWEEN(10,30)*1000</f>
        <v>23000</v>
      </c>
      <c r="F85" t="s">
        <v>28</v>
      </c>
      <c r="H85" s="15">
        <f ca="1">RANDBETWEEN(1,15)/100</f>
        <v>0.02</v>
      </c>
      <c r="I85" t="s">
        <v>30</v>
      </c>
      <c r="J85">
        <f ca="1">RANDBETWEEN(1,3)</f>
        <v>2</v>
      </c>
      <c r="K85" t="s">
        <v>53</v>
      </c>
    </row>
    <row r="86" spans="3:13">
      <c r="E86" s="13">
        <f ca="1">+E85*(1+H85/K86*J85*K86)</f>
        <v>23920</v>
      </c>
      <c r="I86" t="s">
        <v>52</v>
      </c>
      <c r="J86">
        <f ca="1">RANDBETWEEN(1,9)</f>
        <v>8</v>
      </c>
      <c r="K86">
        <f ca="1">VLOOKUP(J86,$K$74:$M$82,2,0)</f>
        <v>2</v>
      </c>
      <c r="L86" t="str">
        <f ca="1">VLOOKUP(J86,$K$74:$M$82,3,0)</f>
        <v>semestral</v>
      </c>
    </row>
    <row r="87" spans="3:13">
      <c r="E87" s="16"/>
    </row>
  </sheetData>
  <mergeCells count="2">
    <mergeCell ref="B1:C1"/>
    <mergeCell ref="F5:G5"/>
  </mergeCells>
  <pageMargins left="0.75" right="0.75" top="1" bottom="1" header="0.5" footer="0.5"/>
  <extLst>
    <ext xmlns:mx="http://schemas.microsoft.com/office/mac/excel/2008/main" uri="{64002731-A6B0-56B0-2670-7721B7C09600}">
      <mx:PLV Mode="0" OnePage="0" WScale="0"/>
    </ext>
  </extLst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25"/>
  <sheetViews>
    <sheetView topLeftCell="A19" workbookViewId="0">
      <selection activeCell="B21" sqref="B21:C25"/>
    </sheetView>
  </sheetViews>
  <sheetFormatPr baseColWidth="10" defaultRowHeight="15" x14ac:dyDescent="0"/>
  <cols>
    <col min="3" max="3" width="24.6640625" customWidth="1"/>
    <col min="4" max="4" width="29.1640625" customWidth="1"/>
    <col min="6" max="6" width="30.6640625" customWidth="1"/>
    <col min="9" max="9" width="43.6640625" bestFit="1" customWidth="1"/>
    <col min="10" max="11" width="34.6640625" bestFit="1" customWidth="1"/>
    <col min="12" max="12" width="2.1640625" bestFit="1" customWidth="1"/>
    <col min="13" max="13" width="31.1640625" bestFit="1" customWidth="1"/>
  </cols>
  <sheetData>
    <row r="1" spans="1:13" ht="23">
      <c r="A1" s="2"/>
      <c r="B1" s="45" t="s">
        <v>105</v>
      </c>
      <c r="C1" s="45"/>
      <c r="D1" s="30"/>
      <c r="E1" s="30"/>
      <c r="F1" s="30"/>
      <c r="G1" s="30"/>
      <c r="H1" s="2"/>
      <c r="I1" s="19" t="s">
        <v>104</v>
      </c>
    </row>
    <row r="2" spans="1:13">
      <c r="A2" s="2"/>
      <c r="B2" s="31" t="s">
        <v>2</v>
      </c>
      <c r="C2" s="32">
        <v>100000</v>
      </c>
      <c r="D2" s="31"/>
      <c r="E2" s="31"/>
      <c r="F2" s="31"/>
      <c r="G2" s="33"/>
      <c r="H2" s="2"/>
    </row>
    <row r="3" spans="1:13">
      <c r="A3" s="2"/>
      <c r="B3" s="31" t="s">
        <v>23</v>
      </c>
      <c r="C3" s="34">
        <v>7.0000000000000007E-2</v>
      </c>
      <c r="D3" s="31"/>
      <c r="E3" s="31"/>
      <c r="F3" s="31"/>
      <c r="G3" s="33"/>
      <c r="H3" s="2"/>
      <c r="I3" s="28" t="s">
        <v>70</v>
      </c>
      <c r="J3" s="28" t="s">
        <v>69</v>
      </c>
      <c r="K3" s="28" t="s">
        <v>6</v>
      </c>
      <c r="M3" s="28" t="s">
        <v>20</v>
      </c>
    </row>
    <row r="4" spans="1:13" ht="20">
      <c r="A4" s="11" t="s">
        <v>5</v>
      </c>
      <c r="B4" s="39" t="s">
        <v>6</v>
      </c>
      <c r="C4" s="39" t="s">
        <v>3</v>
      </c>
      <c r="D4" s="39" t="s">
        <v>22</v>
      </c>
      <c r="E4" s="33"/>
      <c r="F4" s="39" t="s">
        <v>20</v>
      </c>
      <c r="G4" s="33"/>
      <c r="H4" s="39" t="s">
        <v>98</v>
      </c>
      <c r="I4" s="40" t="s">
        <v>94</v>
      </c>
      <c r="J4" t="s">
        <v>95</v>
      </c>
      <c r="K4" s="41" t="s">
        <v>96</v>
      </c>
      <c r="M4" s="42" t="s">
        <v>97</v>
      </c>
    </row>
    <row r="5" spans="1:13" ht="20">
      <c r="B5" s="35" t="s">
        <v>19</v>
      </c>
      <c r="C5" s="35" t="s">
        <v>7</v>
      </c>
      <c r="D5" s="35" t="s">
        <v>92</v>
      </c>
      <c r="E5" s="35"/>
      <c r="F5" s="46" t="s">
        <v>79</v>
      </c>
      <c r="G5" s="46"/>
      <c r="H5" s="43" t="s">
        <v>99</v>
      </c>
      <c r="I5" s="43" t="s">
        <v>100</v>
      </c>
      <c r="J5" s="43" t="s">
        <v>101</v>
      </c>
      <c r="K5" s="43" t="s">
        <v>103</v>
      </c>
      <c r="M5" s="43" t="s">
        <v>102</v>
      </c>
    </row>
    <row r="6" spans="1:13">
      <c r="A6" s="5">
        <v>1</v>
      </c>
      <c r="B6" s="37">
        <v>100000</v>
      </c>
      <c r="C6" s="37">
        <f t="shared" ref="C6:C15" si="0">+B6*$C$3</f>
        <v>7000.0000000000009</v>
      </c>
      <c r="D6" s="37">
        <f>+B6+C6</f>
        <v>107000</v>
      </c>
      <c r="E6" s="37"/>
      <c r="F6" s="37">
        <f>+$B$6*(1+$C$3)^A6</f>
        <v>107000</v>
      </c>
      <c r="G6" s="30"/>
    </row>
    <row r="7" spans="1:13">
      <c r="A7" s="5">
        <v>2</v>
      </c>
      <c r="B7" s="37">
        <f>+F6</f>
        <v>107000</v>
      </c>
      <c r="C7" s="37">
        <f t="shared" si="0"/>
        <v>7490.0000000000009</v>
      </c>
      <c r="D7" s="37">
        <f>+D6+C7</f>
        <v>114490</v>
      </c>
      <c r="E7" s="37"/>
      <c r="F7" s="37">
        <f t="shared" ref="F7:F15" si="1">+$B$6*(1+$C$3)^A7</f>
        <v>114490</v>
      </c>
      <c r="G7" s="30"/>
      <c r="I7" s="29" t="s">
        <v>70</v>
      </c>
      <c r="J7" s="29" t="s">
        <v>69</v>
      </c>
      <c r="K7" s="28" t="s">
        <v>6</v>
      </c>
      <c r="L7" s="29">
        <v>0</v>
      </c>
      <c r="M7" s="29" t="s">
        <v>20</v>
      </c>
    </row>
    <row r="8" spans="1:13">
      <c r="A8" s="5">
        <v>3</v>
      </c>
      <c r="B8" s="37">
        <f t="shared" ref="B8:B15" si="2">+F7</f>
        <v>114490</v>
      </c>
      <c r="C8" s="37">
        <f t="shared" si="0"/>
        <v>8014.3000000000011</v>
      </c>
      <c r="D8" s="37">
        <f t="shared" ref="D8:D14" si="3">+D7+C8</f>
        <v>122504.3</v>
      </c>
      <c r="E8" s="37"/>
      <c r="F8" s="37">
        <f t="shared" si="1"/>
        <v>122504.30000000002</v>
      </c>
      <c r="G8" s="30"/>
    </row>
    <row r="9" spans="1:13">
      <c r="A9" s="5">
        <v>4</v>
      </c>
      <c r="B9" s="37">
        <f t="shared" si="2"/>
        <v>122504.30000000002</v>
      </c>
      <c r="C9" s="37">
        <f t="shared" si="0"/>
        <v>8575.3010000000013</v>
      </c>
      <c r="D9" s="37">
        <f t="shared" si="3"/>
        <v>131079.601</v>
      </c>
      <c r="E9" s="37"/>
      <c r="F9" s="37">
        <f t="shared" si="1"/>
        <v>131079.601</v>
      </c>
      <c r="G9" s="30"/>
    </row>
    <row r="10" spans="1:13">
      <c r="A10" s="5">
        <v>5</v>
      </c>
      <c r="B10" s="37">
        <f t="shared" si="2"/>
        <v>131079.601</v>
      </c>
      <c r="C10" s="37">
        <f t="shared" si="0"/>
        <v>9175.5720700000002</v>
      </c>
      <c r="D10" s="37">
        <f t="shared" si="3"/>
        <v>140255.17306999999</v>
      </c>
      <c r="E10" s="37"/>
      <c r="F10" s="37">
        <f t="shared" si="1"/>
        <v>140255.17307000002</v>
      </c>
      <c r="G10" s="30"/>
      <c r="I10" s="29" t="s">
        <v>70</v>
      </c>
      <c r="J10" s="29" t="s">
        <v>69</v>
      </c>
      <c r="K10" s="29" t="s">
        <v>6</v>
      </c>
      <c r="L10" s="29">
        <v>0</v>
      </c>
      <c r="M10" s="28" t="s">
        <v>20</v>
      </c>
    </row>
    <row r="11" spans="1:13">
      <c r="A11" s="5">
        <v>6</v>
      </c>
      <c r="B11" s="37">
        <f t="shared" si="2"/>
        <v>140255.17307000002</v>
      </c>
      <c r="C11" s="37">
        <f t="shared" si="0"/>
        <v>9817.8621149000028</v>
      </c>
      <c r="D11" s="37">
        <f t="shared" si="3"/>
        <v>150073.03518489999</v>
      </c>
      <c r="E11" s="37"/>
      <c r="F11" s="37">
        <f t="shared" si="1"/>
        <v>150073.03518490001</v>
      </c>
      <c r="G11" s="30"/>
    </row>
    <row r="12" spans="1:13">
      <c r="A12" s="5">
        <v>7</v>
      </c>
      <c r="B12" s="37">
        <f t="shared" si="2"/>
        <v>150073.03518490001</v>
      </c>
      <c r="C12" s="37">
        <f t="shared" si="0"/>
        <v>10505.112462943001</v>
      </c>
      <c r="D12" s="37">
        <f t="shared" si="3"/>
        <v>160578.147647843</v>
      </c>
      <c r="E12" s="37"/>
      <c r="F12" s="37">
        <f t="shared" si="1"/>
        <v>160578.14764784303</v>
      </c>
      <c r="G12" s="30"/>
    </row>
    <row r="13" spans="1:13">
      <c r="A13" s="5">
        <v>8</v>
      </c>
      <c r="B13" s="37">
        <f t="shared" si="2"/>
        <v>160578.14764784303</v>
      </c>
      <c r="C13" s="37">
        <f t="shared" si="0"/>
        <v>11240.470335349013</v>
      </c>
      <c r="D13" s="37">
        <f t="shared" si="3"/>
        <v>171818.617983192</v>
      </c>
      <c r="E13" s="37"/>
      <c r="F13" s="37">
        <f t="shared" si="1"/>
        <v>171818.61798319203</v>
      </c>
      <c r="G13" s="30"/>
      <c r="I13" s="29" t="s">
        <v>70</v>
      </c>
      <c r="J13" s="28" t="s">
        <v>69</v>
      </c>
      <c r="K13" s="29" t="s">
        <v>6</v>
      </c>
      <c r="L13" s="29">
        <v>0</v>
      </c>
      <c r="M13" s="29" t="s">
        <v>20</v>
      </c>
    </row>
    <row r="14" spans="1:13">
      <c r="A14" s="5">
        <v>9</v>
      </c>
      <c r="B14" s="37">
        <f t="shared" si="2"/>
        <v>171818.61798319203</v>
      </c>
      <c r="C14" s="37">
        <f t="shared" si="0"/>
        <v>12027.303258823444</v>
      </c>
      <c r="D14" s="37">
        <f t="shared" si="3"/>
        <v>183845.92124201544</v>
      </c>
      <c r="E14" s="37"/>
      <c r="F14" s="37">
        <f t="shared" si="1"/>
        <v>183845.92124201549</v>
      </c>
      <c r="G14" s="30"/>
    </row>
    <row r="15" spans="1:13">
      <c r="A15" s="5">
        <v>10</v>
      </c>
      <c r="B15" s="37">
        <f t="shared" si="2"/>
        <v>183845.92124201549</v>
      </c>
      <c r="C15" s="37">
        <f t="shared" si="0"/>
        <v>12869.214486941086</v>
      </c>
      <c r="D15" s="37">
        <f>+D14+C15</f>
        <v>196715.13572895652</v>
      </c>
      <c r="E15" s="37"/>
      <c r="F15" s="37">
        <f t="shared" si="1"/>
        <v>196715.13572895655</v>
      </c>
      <c r="G15" s="30"/>
    </row>
    <row r="16" spans="1:13">
      <c r="A16" s="7"/>
      <c r="I16" s="28" t="s">
        <v>70</v>
      </c>
      <c r="J16" s="29" t="s">
        <v>69</v>
      </c>
      <c r="K16" s="29" t="s">
        <v>6</v>
      </c>
      <c r="L16" s="29">
        <v>0</v>
      </c>
      <c r="M16" s="29" t="s">
        <v>20</v>
      </c>
    </row>
    <row r="17" spans="1:3">
      <c r="A17" s="8"/>
    </row>
    <row r="18" spans="1:3">
      <c r="A18" s="8"/>
    </row>
    <row r="19" spans="1:3">
      <c r="A19" s="8"/>
    </row>
    <row r="21" spans="1:3">
      <c r="B21" t="s">
        <v>10</v>
      </c>
      <c r="C21" t="s">
        <v>17</v>
      </c>
    </row>
    <row r="22" spans="1:3">
      <c r="B22" t="s">
        <v>5</v>
      </c>
      <c r="C22" t="s">
        <v>16</v>
      </c>
    </row>
    <row r="23" spans="1:3">
      <c r="B23" t="s">
        <v>76</v>
      </c>
      <c r="C23" t="s">
        <v>15</v>
      </c>
    </row>
    <row r="24" spans="1:3">
      <c r="B24" t="s">
        <v>11</v>
      </c>
      <c r="C24" t="s">
        <v>18</v>
      </c>
    </row>
    <row r="25" spans="1:3">
      <c r="B25" t="s">
        <v>12</v>
      </c>
      <c r="C25" t="s">
        <v>93</v>
      </c>
    </row>
  </sheetData>
  <mergeCells count="2">
    <mergeCell ref="B1:C1"/>
    <mergeCell ref="F5:G5"/>
  </mergeCells>
  <pageMargins left="0.75" right="0.75" top="1" bottom="1" header="0.5" footer="0.5"/>
  <extLst>
    <ext xmlns:mx="http://schemas.microsoft.com/office/mac/excel/2008/main" uri="{64002731-A6B0-56B0-2670-7721B7C09600}">
      <mx:PLV Mode="0" OnePage="0" WScale="0"/>
    </ext>
  </extLst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56"/>
  <sheetViews>
    <sheetView topLeftCell="A33" workbookViewId="0">
      <selection activeCell="B43" sqref="B43"/>
    </sheetView>
  </sheetViews>
  <sheetFormatPr baseColWidth="10" defaultRowHeight="15" x14ac:dyDescent="0"/>
  <cols>
    <col min="2" max="2" width="20.33203125" customWidth="1"/>
    <col min="3" max="3" width="24.5" customWidth="1"/>
    <col min="4" max="4" width="20" customWidth="1"/>
    <col min="5" max="5" width="19" customWidth="1"/>
    <col min="12" max="12" width="43.6640625" bestFit="1" customWidth="1"/>
    <col min="13" max="14" width="34.6640625" bestFit="1" customWidth="1"/>
    <col min="15" max="15" width="2.1640625" bestFit="1" customWidth="1"/>
    <col min="16" max="16" width="31.1640625" bestFit="1" customWidth="1"/>
  </cols>
  <sheetData>
    <row r="1" spans="1:16" ht="23">
      <c r="A1" s="2"/>
      <c r="B1" s="45" t="s">
        <v>29</v>
      </c>
      <c r="C1" s="45"/>
      <c r="D1" s="30"/>
      <c r="E1" s="30" t="s">
        <v>132</v>
      </c>
      <c r="F1" s="30"/>
      <c r="G1" s="30"/>
      <c r="K1" s="2"/>
      <c r="L1" s="19" t="s">
        <v>104</v>
      </c>
    </row>
    <row r="2" spans="1:16">
      <c r="A2" s="2"/>
      <c r="B2" s="31" t="s">
        <v>20</v>
      </c>
      <c r="C2" s="32">
        <v>107000</v>
      </c>
      <c r="D2" s="31"/>
      <c r="E2" s="31"/>
      <c r="F2" s="31"/>
      <c r="G2" s="33"/>
      <c r="K2" s="2"/>
    </row>
    <row r="3" spans="1:16">
      <c r="A3" s="2"/>
      <c r="B3" s="31" t="s">
        <v>23</v>
      </c>
      <c r="C3" s="34">
        <v>7.0000000000000007E-2</v>
      </c>
      <c r="D3" s="31"/>
      <c r="E3" s="31"/>
      <c r="F3" s="31"/>
      <c r="G3" s="33"/>
      <c r="K3" s="2"/>
      <c r="L3" s="28" t="s">
        <v>70</v>
      </c>
      <c r="M3" s="28" t="s">
        <v>69</v>
      </c>
      <c r="N3" s="28" t="s">
        <v>6</v>
      </c>
      <c r="P3" s="28" t="s">
        <v>20</v>
      </c>
    </row>
    <row r="4" spans="1:16" ht="20">
      <c r="A4" s="11" t="s">
        <v>5</v>
      </c>
      <c r="B4" s="39" t="s">
        <v>6</v>
      </c>
      <c r="C4" s="39"/>
      <c r="D4" s="39" t="s">
        <v>22</v>
      </c>
      <c r="E4" s="33"/>
      <c r="F4" s="39" t="s">
        <v>20</v>
      </c>
      <c r="G4" s="33"/>
      <c r="K4" s="39" t="s">
        <v>98</v>
      </c>
      <c r="L4" s="40" t="s">
        <v>94</v>
      </c>
      <c r="M4" t="s">
        <v>95</v>
      </c>
      <c r="N4" s="41" t="s">
        <v>96</v>
      </c>
      <c r="P4" s="42" t="s">
        <v>97</v>
      </c>
    </row>
    <row r="5" spans="1:16" ht="20">
      <c r="B5" s="35" t="s">
        <v>19</v>
      </c>
      <c r="C5" s="35" t="s">
        <v>133</v>
      </c>
      <c r="D5" s="35" t="s">
        <v>20</v>
      </c>
      <c r="E5" s="35"/>
      <c r="F5" s="46" t="s">
        <v>20</v>
      </c>
      <c r="G5" s="46"/>
      <c r="K5" s="43" t="s">
        <v>99</v>
      </c>
      <c r="L5" s="43" t="s">
        <v>100</v>
      </c>
      <c r="M5" s="43" t="s">
        <v>101</v>
      </c>
      <c r="N5" s="43" t="s">
        <v>103</v>
      </c>
      <c r="P5" s="43" t="s">
        <v>102</v>
      </c>
    </row>
    <row r="6" spans="1:16">
      <c r="A6" s="5">
        <v>1</v>
      </c>
      <c r="B6" s="37">
        <f>+D6/(1+$C$3)^A6</f>
        <v>100000</v>
      </c>
      <c r="C6" s="37">
        <f>1/(1+C3)^A6</f>
        <v>0.93457943925233644</v>
      </c>
      <c r="D6" s="37">
        <f>+F6</f>
        <v>107000</v>
      </c>
      <c r="E6" s="37"/>
      <c r="F6" s="37">
        <f>+C2</f>
        <v>107000</v>
      </c>
      <c r="G6" s="30"/>
    </row>
    <row r="7" spans="1:16">
      <c r="A7" s="5"/>
      <c r="B7" s="37"/>
      <c r="C7" s="37"/>
      <c r="D7" s="37"/>
      <c r="E7" s="37"/>
      <c r="F7" s="37"/>
      <c r="G7" s="30"/>
      <c r="L7" s="29" t="s">
        <v>70</v>
      </c>
      <c r="M7" s="29" t="s">
        <v>69</v>
      </c>
      <c r="N7" s="28" t="s">
        <v>6</v>
      </c>
      <c r="O7" s="29">
        <v>0</v>
      </c>
      <c r="P7" s="29" t="s">
        <v>20</v>
      </c>
    </row>
    <row r="8" spans="1:16">
      <c r="A8" s="5"/>
      <c r="B8" s="37"/>
      <c r="C8" s="37"/>
      <c r="D8" s="37"/>
      <c r="E8" s="37"/>
      <c r="F8" s="37"/>
      <c r="G8" s="30"/>
    </row>
    <row r="9" spans="1:16">
      <c r="A9" s="5">
        <v>5</v>
      </c>
      <c r="B9" s="37">
        <f>+D9/(1+$C$3)^A9</f>
        <v>100000</v>
      </c>
      <c r="C9" s="37">
        <f>1/(1+C3)^A9</f>
        <v>0.71298617948366838</v>
      </c>
      <c r="D9" s="37">
        <f>+F9</f>
        <v>140255.17307000002</v>
      </c>
      <c r="E9" s="37"/>
      <c r="F9" s="37">
        <f>+'2.2 Valor Futuro'!F10</f>
        <v>140255.17307000002</v>
      </c>
      <c r="G9" s="30"/>
    </row>
    <row r="10" spans="1:16">
      <c r="A10" s="5"/>
      <c r="B10" s="37"/>
      <c r="C10" s="37"/>
      <c r="D10" s="37"/>
      <c r="E10" s="37"/>
      <c r="F10" s="37"/>
      <c r="G10" s="30"/>
      <c r="L10" s="29" t="s">
        <v>70</v>
      </c>
      <c r="M10" s="29" t="s">
        <v>69</v>
      </c>
      <c r="N10" s="29" t="s">
        <v>6</v>
      </c>
      <c r="O10" s="29">
        <v>0</v>
      </c>
      <c r="P10" s="28" t="s">
        <v>20</v>
      </c>
    </row>
    <row r="11" spans="1:16">
      <c r="A11" s="5"/>
      <c r="D11" s="37"/>
      <c r="E11" s="37"/>
      <c r="F11" s="37"/>
      <c r="G11" s="30"/>
    </row>
    <row r="12" spans="1:16">
      <c r="A12" s="5"/>
      <c r="B12" s="37" t="s">
        <v>135</v>
      </c>
      <c r="C12" s="37" t="s">
        <v>134</v>
      </c>
      <c r="D12" s="37"/>
      <c r="E12" s="37"/>
      <c r="F12" s="37"/>
      <c r="G12" s="30"/>
    </row>
    <row r="13" spans="1:16">
      <c r="A13" s="5"/>
      <c r="B13" s="37"/>
      <c r="C13" s="37"/>
      <c r="D13" s="37"/>
      <c r="E13" s="37"/>
      <c r="F13" s="37"/>
      <c r="G13" s="30"/>
      <c r="L13" s="29" t="s">
        <v>70</v>
      </c>
      <c r="M13" s="28" t="s">
        <v>69</v>
      </c>
      <c r="N13" s="29" t="s">
        <v>6</v>
      </c>
      <c r="O13" s="29">
        <v>0</v>
      </c>
      <c r="P13" s="29" t="s">
        <v>20</v>
      </c>
    </row>
    <row r="14" spans="1:16">
      <c r="A14" s="5"/>
      <c r="B14" s="37"/>
      <c r="C14" s="37"/>
      <c r="D14" s="37"/>
      <c r="E14" s="37"/>
      <c r="F14" s="37"/>
      <c r="G14" s="30"/>
    </row>
    <row r="15" spans="1:16">
      <c r="A15" s="5"/>
      <c r="B15" s="37"/>
      <c r="C15" s="37"/>
      <c r="D15" s="37"/>
      <c r="E15" s="37"/>
      <c r="F15" s="37"/>
      <c r="G15" s="30"/>
    </row>
    <row r="16" spans="1:16">
      <c r="B16" t="s">
        <v>10</v>
      </c>
      <c r="C16" t="s">
        <v>17</v>
      </c>
      <c r="L16" s="28" t="s">
        <v>70</v>
      </c>
      <c r="M16" s="29" t="s">
        <v>69</v>
      </c>
      <c r="N16" s="29" t="s">
        <v>6</v>
      </c>
      <c r="O16" s="29">
        <v>0</v>
      </c>
      <c r="P16" s="29" t="s">
        <v>20</v>
      </c>
    </row>
    <row r="17" spans="2:5">
      <c r="B17" t="s">
        <v>5</v>
      </c>
      <c r="C17" t="s">
        <v>16</v>
      </c>
    </row>
    <row r="18" spans="2:5">
      <c r="B18" t="s">
        <v>76</v>
      </c>
      <c r="C18" t="s">
        <v>15</v>
      </c>
    </row>
    <row r="19" spans="2:5">
      <c r="B19" t="s">
        <v>11</v>
      </c>
      <c r="C19" t="s">
        <v>18</v>
      </c>
    </row>
    <row r="20" spans="2:5">
      <c r="B20" t="s">
        <v>12</v>
      </c>
      <c r="C20" t="s">
        <v>93</v>
      </c>
    </row>
    <row r="24" spans="2:5">
      <c r="B24" s="19" t="s">
        <v>139</v>
      </c>
    </row>
    <row r="25" spans="2:5">
      <c r="B25" s="19"/>
    </row>
    <row r="26" spans="2:5">
      <c r="B26" t="s">
        <v>12</v>
      </c>
      <c r="C26" s="13">
        <v>20000</v>
      </c>
    </row>
    <row r="27" spans="2:5">
      <c r="B27" t="s">
        <v>39</v>
      </c>
      <c r="C27" s="1">
        <v>0.13</v>
      </c>
      <c r="E27" s="19" t="s">
        <v>137</v>
      </c>
    </row>
    <row r="28" spans="2:5">
      <c r="B28" t="s">
        <v>40</v>
      </c>
      <c r="C28">
        <v>13</v>
      </c>
    </row>
    <row r="30" spans="2:5">
      <c r="B30" s="19" t="s">
        <v>32</v>
      </c>
      <c r="C30" s="16">
        <v>4083.2900494785918</v>
      </c>
    </row>
    <row r="31" spans="2:5">
      <c r="B31" s="19" t="s">
        <v>33</v>
      </c>
      <c r="C31" s="17">
        <v>20000</v>
      </c>
      <c r="D31" t="s">
        <v>22</v>
      </c>
    </row>
    <row r="32" spans="2:5">
      <c r="C32">
        <v>13</v>
      </c>
      <c r="D32" t="s">
        <v>37</v>
      </c>
      <c r="E32" t="s">
        <v>5</v>
      </c>
    </row>
    <row r="33" spans="1:5">
      <c r="C33" s="18">
        <v>4083.2900494785918</v>
      </c>
      <c r="D33" t="s">
        <v>138</v>
      </c>
      <c r="E33" t="s">
        <v>137</v>
      </c>
    </row>
    <row r="34" spans="1:5">
      <c r="C34" s="17"/>
    </row>
    <row r="40" spans="1:5">
      <c r="A40" s="24" t="s">
        <v>136</v>
      </c>
      <c r="B40" s="24"/>
      <c r="C40" s="24"/>
    </row>
    <row r="42" spans="1:5">
      <c r="A42" t="s">
        <v>50</v>
      </c>
    </row>
    <row r="43" spans="1:5">
      <c r="B43" s="19" t="str">
        <f ca="1">+D55&amp;E55&amp;" "&amp;F55&amp;H55*100&amp;"% "&amp;I55&amp;J55&amp;K55</f>
        <v>¿Que cantidad solicitó de crédito una persona que termino pagando $25000 a una tasa de interes del 2% durante 8 años?</v>
      </c>
    </row>
    <row r="44" spans="1:5">
      <c r="B44" s="19"/>
    </row>
    <row r="45" spans="1:5">
      <c r="B45" t="s">
        <v>12</v>
      </c>
      <c r="C45" s="18">
        <f ca="1">+E55</f>
        <v>25000</v>
      </c>
    </row>
    <row r="46" spans="1:5">
      <c r="B46" t="s">
        <v>39</v>
      </c>
      <c r="C46" s="1">
        <f ca="1">+H55</f>
        <v>0.02</v>
      </c>
      <c r="E46" s="19" t="s">
        <v>137</v>
      </c>
    </row>
    <row r="47" spans="1:5">
      <c r="B47" t="s">
        <v>40</v>
      </c>
      <c r="C47">
        <f ca="1">+J55</f>
        <v>8</v>
      </c>
    </row>
    <row r="49" spans="2:11">
      <c r="B49" s="19" t="s">
        <v>32</v>
      </c>
      <c r="C49" s="16">
        <f ca="1">+E56</f>
        <v>21337.25927975279</v>
      </c>
    </row>
    <row r="50" spans="2:11">
      <c r="B50" s="19" t="s">
        <v>33</v>
      </c>
      <c r="C50" s="17">
        <f ca="1">+C45</f>
        <v>25000</v>
      </c>
      <c r="D50" t="s">
        <v>22</v>
      </c>
    </row>
    <row r="51" spans="2:11">
      <c r="C51">
        <f ca="1">+J55</f>
        <v>8</v>
      </c>
      <c r="D51" t="s">
        <v>37</v>
      </c>
      <c r="E51" t="s">
        <v>5</v>
      </c>
    </row>
    <row r="52" spans="2:11">
      <c r="C52" s="18">
        <f ca="1">+E56</f>
        <v>21337.25927975279</v>
      </c>
      <c r="D52" t="s">
        <v>138</v>
      </c>
      <c r="E52" t="str">
        <f>+E46</f>
        <v>VP = VF / (1 + Tasa )^ Plazo</v>
      </c>
    </row>
    <row r="53" spans="2:11">
      <c r="C53" s="17"/>
    </row>
    <row r="55" spans="2:11">
      <c r="D55" t="s">
        <v>109</v>
      </c>
      <c r="E55" s="13">
        <f ca="1">RANDBETWEEN(10,30)*1000</f>
        <v>25000</v>
      </c>
      <c r="F55" t="s">
        <v>28</v>
      </c>
      <c r="H55" s="15">
        <f ca="1">RANDBETWEEN(1,15)/100</f>
        <v>0.02</v>
      </c>
      <c r="I55" t="s">
        <v>30</v>
      </c>
      <c r="J55">
        <f ca="1">RANDBETWEEN(1,15)</f>
        <v>8</v>
      </c>
      <c r="K55" t="s">
        <v>108</v>
      </c>
    </row>
    <row r="56" spans="2:11">
      <c r="E56" s="13">
        <f ca="1">+E55/(1+H55)^J55</f>
        <v>21337.25927975279</v>
      </c>
    </row>
  </sheetData>
  <mergeCells count="2">
    <mergeCell ref="B1:C1"/>
    <mergeCell ref="F5:G5"/>
  </mergeCells>
  <pageMargins left="0.75" right="0.75" top="1" bottom="1" header="0.5" footer="0.5"/>
  <pageSetup orientation="portrait" horizontalDpi="4294967292" verticalDpi="4294967292"/>
  <extLst>
    <ext xmlns:mx="http://schemas.microsoft.com/office/mac/excel/2008/main" uri="{64002731-A6B0-56B0-2670-7721B7C09600}">
      <mx:PLV Mode="0" OnePage="0" WScale="0"/>
    </ext>
  </extLst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54"/>
  <sheetViews>
    <sheetView topLeftCell="A41" workbookViewId="0">
      <selection activeCell="A38" sqref="A38:I51"/>
    </sheetView>
  </sheetViews>
  <sheetFormatPr baseColWidth="10" defaultRowHeight="15" x14ac:dyDescent="0"/>
  <cols>
    <col min="3" max="3" width="15.6640625" customWidth="1"/>
    <col min="5" max="5" width="18.1640625" customWidth="1"/>
    <col min="12" max="12" width="43.6640625" bestFit="1" customWidth="1"/>
    <col min="13" max="14" width="34.6640625" bestFit="1" customWidth="1"/>
    <col min="15" max="15" width="2.1640625" bestFit="1" customWidth="1"/>
    <col min="16" max="16" width="31.1640625" bestFit="1" customWidth="1"/>
  </cols>
  <sheetData>
    <row r="1" spans="1:16" ht="23">
      <c r="A1" s="2"/>
      <c r="B1" s="45" t="s">
        <v>22</v>
      </c>
      <c r="C1" s="45"/>
      <c r="D1" s="30"/>
      <c r="E1" s="30"/>
      <c r="F1" s="30"/>
      <c r="G1" s="30"/>
      <c r="K1" s="2"/>
      <c r="L1" s="19" t="s">
        <v>104</v>
      </c>
    </row>
    <row r="2" spans="1:16">
      <c r="A2" s="2"/>
      <c r="B2" s="31" t="s">
        <v>2</v>
      </c>
      <c r="C2" s="32">
        <v>100000</v>
      </c>
      <c r="D2" s="31"/>
      <c r="E2" s="31"/>
      <c r="F2" s="31"/>
      <c r="G2" s="33"/>
      <c r="K2" s="2"/>
    </row>
    <row r="3" spans="1:16">
      <c r="A3" s="2"/>
      <c r="B3" s="31" t="s">
        <v>23</v>
      </c>
      <c r="C3" s="34">
        <v>7.0000000000000007E-2</v>
      </c>
      <c r="D3" s="31"/>
      <c r="E3" s="31"/>
      <c r="F3" s="31"/>
      <c r="G3" s="33"/>
      <c r="K3" s="2"/>
      <c r="L3" s="28" t="s">
        <v>70</v>
      </c>
      <c r="M3" s="28" t="s">
        <v>69</v>
      </c>
      <c r="N3" s="28" t="s">
        <v>6</v>
      </c>
      <c r="P3" s="28" t="s">
        <v>20</v>
      </c>
    </row>
    <row r="4" spans="1:16" ht="20">
      <c r="A4" s="11" t="s">
        <v>5</v>
      </c>
      <c r="B4" s="39" t="s">
        <v>6</v>
      </c>
      <c r="C4" s="39" t="s">
        <v>3</v>
      </c>
      <c r="D4" s="39" t="s">
        <v>22</v>
      </c>
      <c r="E4" s="33"/>
      <c r="F4" s="39" t="s">
        <v>20</v>
      </c>
      <c r="G4" s="33"/>
      <c r="K4" s="39" t="s">
        <v>98</v>
      </c>
      <c r="L4" s="40" t="s">
        <v>94</v>
      </c>
      <c r="M4" t="s">
        <v>95</v>
      </c>
      <c r="N4" s="41" t="s">
        <v>96</v>
      </c>
      <c r="P4" s="42" t="s">
        <v>97</v>
      </c>
    </row>
    <row r="5" spans="1:16" ht="20">
      <c r="B5" s="35" t="s">
        <v>19</v>
      </c>
      <c r="C5" s="35" t="s">
        <v>7</v>
      </c>
      <c r="D5" s="35" t="s">
        <v>92</v>
      </c>
      <c r="E5" s="35"/>
      <c r="F5" s="46" t="s">
        <v>79</v>
      </c>
      <c r="G5" s="46"/>
      <c r="K5" s="43" t="s">
        <v>99</v>
      </c>
      <c r="L5" s="43" t="s">
        <v>100</v>
      </c>
      <c r="M5" s="43" t="s">
        <v>101</v>
      </c>
      <c r="N5" s="43" t="s">
        <v>103</v>
      </c>
      <c r="P5" s="43" t="s">
        <v>102</v>
      </c>
    </row>
    <row r="6" spans="1:16">
      <c r="A6" s="5">
        <v>1</v>
      </c>
      <c r="B6" s="37">
        <v>100000</v>
      </c>
      <c r="C6" s="37">
        <f t="shared" ref="C6:C15" si="0">+B6*$C$3</f>
        <v>7000.0000000000009</v>
      </c>
      <c r="D6" s="37">
        <f>+B6+C6</f>
        <v>107000</v>
      </c>
      <c r="E6" s="37"/>
      <c r="F6" s="37">
        <f>+$B$6*(1+$C$3)^A6</f>
        <v>107000</v>
      </c>
      <c r="G6" s="30"/>
    </row>
    <row r="7" spans="1:16">
      <c r="A7" s="5">
        <v>2</v>
      </c>
      <c r="B7" s="37">
        <f>+F6</f>
        <v>107000</v>
      </c>
      <c r="C7" s="37">
        <f t="shared" si="0"/>
        <v>7490.0000000000009</v>
      </c>
      <c r="D7" s="37">
        <f>+D6+C7</f>
        <v>114490</v>
      </c>
      <c r="E7" s="37"/>
      <c r="F7" s="37">
        <f t="shared" ref="F7:F15" si="1">+$B$6*(1+$C$3)^A7</f>
        <v>114490</v>
      </c>
      <c r="G7" s="30"/>
      <c r="L7" s="29" t="s">
        <v>70</v>
      </c>
      <c r="M7" s="29" t="s">
        <v>69</v>
      </c>
      <c r="N7" s="28" t="s">
        <v>6</v>
      </c>
      <c r="O7" s="29">
        <v>0</v>
      </c>
      <c r="P7" s="29" t="s">
        <v>20</v>
      </c>
    </row>
    <row r="8" spans="1:16">
      <c r="A8" s="5">
        <v>3</v>
      </c>
      <c r="B8" s="37">
        <f t="shared" ref="B8:B15" si="2">+F7</f>
        <v>114490</v>
      </c>
      <c r="C8" s="37">
        <f t="shared" si="0"/>
        <v>8014.3000000000011</v>
      </c>
      <c r="D8" s="37">
        <f t="shared" ref="D8:D14" si="3">+D7+C8</f>
        <v>122504.3</v>
      </c>
      <c r="E8" s="37"/>
      <c r="F8" s="37">
        <f t="shared" si="1"/>
        <v>122504.30000000002</v>
      </c>
      <c r="G8" s="30"/>
    </row>
    <row r="9" spans="1:16">
      <c r="A9" s="5">
        <v>4</v>
      </c>
      <c r="B9" s="37">
        <f t="shared" si="2"/>
        <v>122504.30000000002</v>
      </c>
      <c r="C9" s="37">
        <f t="shared" si="0"/>
        <v>8575.3010000000013</v>
      </c>
      <c r="D9" s="37">
        <f t="shared" si="3"/>
        <v>131079.601</v>
      </c>
      <c r="E9" s="37"/>
      <c r="F9" s="37">
        <f t="shared" si="1"/>
        <v>131079.601</v>
      </c>
      <c r="G9" s="30"/>
    </row>
    <row r="10" spans="1:16">
      <c r="A10" s="5">
        <v>5</v>
      </c>
      <c r="B10" s="37">
        <f t="shared" si="2"/>
        <v>131079.601</v>
      </c>
      <c r="C10" s="37">
        <f t="shared" si="0"/>
        <v>9175.5720700000002</v>
      </c>
      <c r="D10" s="37">
        <f t="shared" si="3"/>
        <v>140255.17306999999</v>
      </c>
      <c r="E10" s="37"/>
      <c r="F10" s="37">
        <f t="shared" si="1"/>
        <v>140255.17307000002</v>
      </c>
      <c r="G10" s="30"/>
      <c r="L10" s="29" t="s">
        <v>70</v>
      </c>
      <c r="M10" s="29" t="s">
        <v>69</v>
      </c>
      <c r="N10" s="29" t="s">
        <v>6</v>
      </c>
      <c r="O10" s="29">
        <v>0</v>
      </c>
      <c r="P10" s="28" t="s">
        <v>20</v>
      </c>
    </row>
    <row r="11" spans="1:16">
      <c r="A11" s="5">
        <v>6</v>
      </c>
      <c r="B11" s="37">
        <f t="shared" si="2"/>
        <v>140255.17307000002</v>
      </c>
      <c r="C11" s="37">
        <f t="shared" si="0"/>
        <v>9817.8621149000028</v>
      </c>
      <c r="D11" s="37">
        <f t="shared" si="3"/>
        <v>150073.03518489999</v>
      </c>
      <c r="E11" s="37"/>
      <c r="F11" s="37">
        <f t="shared" si="1"/>
        <v>150073.03518490001</v>
      </c>
      <c r="G11" s="30"/>
    </row>
    <row r="12" spans="1:16">
      <c r="A12" s="5">
        <v>7</v>
      </c>
      <c r="B12" s="37">
        <f t="shared" si="2"/>
        <v>150073.03518490001</v>
      </c>
      <c r="C12" s="37">
        <f t="shared" si="0"/>
        <v>10505.112462943001</v>
      </c>
      <c r="D12" s="37">
        <f t="shared" si="3"/>
        <v>160578.147647843</v>
      </c>
      <c r="E12" s="37"/>
      <c r="F12" s="37">
        <f t="shared" si="1"/>
        <v>160578.14764784303</v>
      </c>
      <c r="G12" s="30"/>
    </row>
    <row r="13" spans="1:16">
      <c r="A13" s="5">
        <v>8</v>
      </c>
      <c r="B13" s="37">
        <f t="shared" si="2"/>
        <v>160578.14764784303</v>
      </c>
      <c r="C13" s="37">
        <f t="shared" si="0"/>
        <v>11240.470335349013</v>
      </c>
      <c r="D13" s="37">
        <f t="shared" si="3"/>
        <v>171818.617983192</v>
      </c>
      <c r="E13" s="37"/>
      <c r="F13" s="37">
        <f t="shared" si="1"/>
        <v>171818.61798319203</v>
      </c>
      <c r="G13" s="30"/>
      <c r="L13" s="29" t="s">
        <v>70</v>
      </c>
      <c r="M13" s="28" t="s">
        <v>69</v>
      </c>
      <c r="N13" s="29" t="s">
        <v>6</v>
      </c>
      <c r="O13" s="29">
        <v>0</v>
      </c>
      <c r="P13" s="29" t="s">
        <v>20</v>
      </c>
    </row>
    <row r="14" spans="1:16">
      <c r="A14" s="5">
        <v>9</v>
      </c>
      <c r="B14" s="37">
        <f t="shared" si="2"/>
        <v>171818.61798319203</v>
      </c>
      <c r="C14" s="37">
        <f t="shared" si="0"/>
        <v>12027.303258823444</v>
      </c>
      <c r="D14" s="37">
        <f t="shared" si="3"/>
        <v>183845.92124201544</v>
      </c>
      <c r="E14" s="37"/>
      <c r="F14" s="37">
        <f t="shared" si="1"/>
        <v>183845.92124201549</v>
      </c>
      <c r="G14" s="30"/>
    </row>
    <row r="15" spans="1:16">
      <c r="A15" s="5">
        <v>10</v>
      </c>
      <c r="B15" s="37">
        <f t="shared" si="2"/>
        <v>183845.92124201549</v>
      </c>
      <c r="C15" s="37">
        <f t="shared" si="0"/>
        <v>12869.214486941086</v>
      </c>
      <c r="D15" s="37">
        <f>+D14+C15</f>
        <v>196715.13572895652</v>
      </c>
      <c r="E15" s="37"/>
      <c r="F15" s="37">
        <f t="shared" si="1"/>
        <v>196715.13572895655</v>
      </c>
      <c r="G15" s="30"/>
    </row>
    <row r="16" spans="1:16">
      <c r="L16" s="28" t="s">
        <v>70</v>
      </c>
      <c r="M16" s="29" t="s">
        <v>69</v>
      </c>
      <c r="N16" s="29" t="s">
        <v>6</v>
      </c>
      <c r="O16" s="29">
        <v>0</v>
      </c>
      <c r="P16" s="29" t="s">
        <v>20</v>
      </c>
    </row>
    <row r="18" spans="2:5">
      <c r="B18" t="s">
        <v>10</v>
      </c>
      <c r="C18" t="s">
        <v>17</v>
      </c>
    </row>
    <row r="19" spans="2:5">
      <c r="B19" t="s">
        <v>5</v>
      </c>
      <c r="C19" t="s">
        <v>16</v>
      </c>
    </row>
    <row r="20" spans="2:5">
      <c r="B20" t="s">
        <v>76</v>
      </c>
      <c r="C20" t="s">
        <v>15</v>
      </c>
    </row>
    <row r="21" spans="2:5">
      <c r="B21" t="s">
        <v>11</v>
      </c>
      <c r="C21" t="s">
        <v>18</v>
      </c>
    </row>
    <row r="22" spans="2:5">
      <c r="B22" t="s">
        <v>12</v>
      </c>
      <c r="C22" t="s">
        <v>93</v>
      </c>
    </row>
    <row r="24" spans="2:5">
      <c r="B24" s="19" t="s">
        <v>144</v>
      </c>
    </row>
    <row r="25" spans="2:5">
      <c r="B25" s="19"/>
    </row>
    <row r="26" spans="2:5">
      <c r="B26" t="s">
        <v>12</v>
      </c>
      <c r="C26" s="18">
        <v>25000</v>
      </c>
    </row>
    <row r="27" spans="2:5">
      <c r="B27" t="s">
        <v>39</v>
      </c>
      <c r="C27" s="1">
        <v>0.08</v>
      </c>
      <c r="E27" s="19" t="s">
        <v>143</v>
      </c>
    </row>
    <row r="28" spans="2:5">
      <c r="B28" t="s">
        <v>40</v>
      </c>
      <c r="C28">
        <v>3</v>
      </c>
    </row>
    <row r="30" spans="2:5">
      <c r="B30" s="19" t="s">
        <v>32</v>
      </c>
      <c r="C30" s="16">
        <v>31492.800000000003</v>
      </c>
    </row>
    <row r="31" spans="2:5">
      <c r="B31" s="19" t="s">
        <v>33</v>
      </c>
      <c r="C31" s="17">
        <v>25000</v>
      </c>
      <c r="D31" t="s">
        <v>22</v>
      </c>
    </row>
    <row r="32" spans="2:5">
      <c r="C32">
        <v>3</v>
      </c>
      <c r="D32" t="s">
        <v>37</v>
      </c>
      <c r="E32" t="s">
        <v>5</v>
      </c>
    </row>
    <row r="33" spans="1:5">
      <c r="C33" s="18">
        <v>31492.800000000003</v>
      </c>
      <c r="D33" t="s">
        <v>138</v>
      </c>
      <c r="E33" t="s">
        <v>143</v>
      </c>
    </row>
    <row r="34" spans="1:5">
      <c r="C34" s="17"/>
    </row>
    <row r="38" spans="1:5">
      <c r="A38" s="24" t="s">
        <v>140</v>
      </c>
      <c r="B38" s="24"/>
      <c r="C38" s="24"/>
    </row>
    <row r="40" spans="1:5">
      <c r="A40" t="s">
        <v>50</v>
      </c>
    </row>
    <row r="41" spans="1:5">
      <c r="B41" s="19" t="str">
        <f ca="1">+D53&amp;E53&amp;" "&amp;F53&amp;H53*100&amp;"% "&amp;I53&amp;J53&amp;K53</f>
        <v>¿Que cantidad alcanzará el depósito de una persona que ahorró $11000 a una tasa de interés del 11% durante 9 años?</v>
      </c>
    </row>
    <row r="42" spans="1:5">
      <c r="B42" s="19"/>
    </row>
    <row r="43" spans="1:5">
      <c r="B43" t="s">
        <v>12</v>
      </c>
      <c r="C43" s="18">
        <f ca="1">+E53</f>
        <v>11000</v>
      </c>
    </row>
    <row r="44" spans="1:5">
      <c r="B44" t="s">
        <v>39</v>
      </c>
      <c r="C44" s="1">
        <f ca="1">+H53</f>
        <v>0.11</v>
      </c>
      <c r="E44" s="19" t="s">
        <v>143</v>
      </c>
    </row>
    <row r="45" spans="1:5">
      <c r="B45" t="s">
        <v>40</v>
      </c>
      <c r="C45">
        <f ca="1">+J53</f>
        <v>9</v>
      </c>
    </row>
    <row r="47" spans="1:5">
      <c r="B47" s="19" t="s">
        <v>32</v>
      </c>
      <c r="C47" s="16">
        <f ca="1">+E54</f>
        <v>28138.406168251528</v>
      </c>
    </row>
    <row r="48" spans="1:5">
      <c r="B48" s="19" t="s">
        <v>33</v>
      </c>
      <c r="C48" s="17">
        <f ca="1">+C43</f>
        <v>11000</v>
      </c>
      <c r="D48" t="s">
        <v>22</v>
      </c>
    </row>
    <row r="49" spans="3:11">
      <c r="C49">
        <f ca="1">+J53</f>
        <v>9</v>
      </c>
      <c r="D49" t="s">
        <v>37</v>
      </c>
      <c r="E49" t="s">
        <v>5</v>
      </c>
    </row>
    <row r="50" spans="3:11">
      <c r="C50" s="18">
        <f ca="1">+E54</f>
        <v>28138.406168251528</v>
      </c>
      <c r="D50" t="s">
        <v>138</v>
      </c>
      <c r="E50" t="str">
        <f>+E44</f>
        <v>VF = VP * (1 + Tasa )^ Plazo</v>
      </c>
    </row>
    <row r="51" spans="3:11">
      <c r="C51" s="17"/>
    </row>
    <row r="53" spans="3:11">
      <c r="D53" t="s">
        <v>141</v>
      </c>
      <c r="E53" s="13">
        <f ca="1">RANDBETWEEN(10,30)*1000</f>
        <v>11000</v>
      </c>
      <c r="F53" t="s">
        <v>142</v>
      </c>
      <c r="H53" s="15">
        <f ca="1">RANDBETWEEN(1,15)/100</f>
        <v>0.11</v>
      </c>
      <c r="I53" t="s">
        <v>30</v>
      </c>
      <c r="J53">
        <f ca="1">RANDBETWEEN(1,15)</f>
        <v>9</v>
      </c>
      <c r="K53" t="s">
        <v>108</v>
      </c>
    </row>
    <row r="54" spans="3:11">
      <c r="E54" s="13">
        <f ca="1">+E53*(1+H53)^J53</f>
        <v>28138.406168251528</v>
      </c>
    </row>
  </sheetData>
  <mergeCells count="2">
    <mergeCell ref="B1:C1"/>
    <mergeCell ref="F5:G5"/>
  </mergeCells>
  <pageMargins left="0.75" right="0.75" top="1" bottom="1" header="0.5" footer="0.5"/>
  <pageSetup orientation="portrait" horizontalDpi="4294967292" verticalDpi="4294967292"/>
  <extLst>
    <ext xmlns:mx="http://schemas.microsoft.com/office/mac/excel/2008/main" uri="{64002731-A6B0-56B0-2670-7721B7C09600}">
      <mx:PLV Mode="0" OnePage="0" WScale="0"/>
    </ext>
  </extLst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30"/>
  <sheetViews>
    <sheetView topLeftCell="A8" workbookViewId="0">
      <selection activeCell="D22" sqref="D22"/>
    </sheetView>
  </sheetViews>
  <sheetFormatPr baseColWidth="10" defaultRowHeight="15" x14ac:dyDescent="0"/>
  <cols>
    <col min="2" max="8" width="13.83203125" customWidth="1"/>
  </cols>
  <sheetData>
    <row r="1" spans="1:8" ht="23">
      <c r="A1" s="2"/>
      <c r="B1" s="45" t="s">
        <v>145</v>
      </c>
      <c r="C1" s="45"/>
      <c r="D1" s="45"/>
      <c r="E1" s="45"/>
      <c r="F1" s="45"/>
      <c r="G1" s="45"/>
      <c r="H1" s="45"/>
    </row>
    <row r="2" spans="1:8">
      <c r="A2" s="2"/>
      <c r="B2" s="31" t="s">
        <v>2</v>
      </c>
      <c r="C2" s="32">
        <v>100000</v>
      </c>
      <c r="D2" s="31"/>
      <c r="E2" s="31"/>
      <c r="F2" s="31"/>
      <c r="G2" s="31"/>
      <c r="H2" s="33"/>
    </row>
    <row r="3" spans="1:8">
      <c r="A3" s="2"/>
      <c r="B3" s="31" t="s">
        <v>23</v>
      </c>
      <c r="C3" s="34">
        <v>7.0000000000000007E-2</v>
      </c>
      <c r="D3" s="31"/>
      <c r="E3" s="31"/>
      <c r="F3" s="31"/>
      <c r="G3" s="31"/>
      <c r="H3" s="33"/>
    </row>
    <row r="4" spans="1:8" ht="20">
      <c r="A4" s="12" t="s">
        <v>5</v>
      </c>
      <c r="B4" t="s">
        <v>19</v>
      </c>
      <c r="C4" t="s">
        <v>14</v>
      </c>
      <c r="D4" t="s">
        <v>6</v>
      </c>
      <c r="F4" s="36" t="s">
        <v>21</v>
      </c>
      <c r="G4" s="39"/>
      <c r="H4" s="33"/>
    </row>
    <row r="5" spans="1:8" ht="20">
      <c r="C5" t="s">
        <v>146</v>
      </c>
      <c r="D5" t="s">
        <v>147</v>
      </c>
      <c r="E5" t="s">
        <v>147</v>
      </c>
      <c r="F5" t="s">
        <v>148</v>
      </c>
      <c r="G5" s="46" t="s">
        <v>149</v>
      </c>
      <c r="H5" s="46"/>
    </row>
    <row r="6" spans="1:8">
      <c r="A6" s="5">
        <v>1</v>
      </c>
      <c r="B6" s="17">
        <f>+C2</f>
        <v>100000</v>
      </c>
      <c r="C6" s="17">
        <f>+B6*$C$3</f>
        <v>7000.0000000000009</v>
      </c>
      <c r="D6" s="17">
        <f>+B6+C6</f>
        <v>107000</v>
      </c>
      <c r="E6" s="17">
        <f>B6*(1+$C$3*A6)</f>
        <v>107000</v>
      </c>
      <c r="F6" s="50">
        <f>+B6*$C$3</f>
        <v>7000.0000000000009</v>
      </c>
      <c r="G6" s="50">
        <f>+$B$6*(1+$C$3)^A6</f>
        <v>107000</v>
      </c>
      <c r="H6" s="49">
        <f>B6*(1+$C$3)^A6</f>
        <v>107000</v>
      </c>
    </row>
    <row r="7" spans="1:8">
      <c r="A7" s="5">
        <v>2</v>
      </c>
      <c r="B7" s="17">
        <f>+B6</f>
        <v>100000</v>
      </c>
      <c r="C7" s="17">
        <f t="shared" ref="C7:C15" si="0">+B7*$C$3</f>
        <v>7000.0000000000009</v>
      </c>
      <c r="D7" s="17">
        <f>+D6+C7</f>
        <v>114000</v>
      </c>
      <c r="E7" s="17">
        <f t="shared" ref="E7:E15" si="1">B7*(1+$C$3*A7)</f>
        <v>114000.00000000001</v>
      </c>
      <c r="F7" s="50">
        <f>+G6*$C$3</f>
        <v>7490.0000000000009</v>
      </c>
      <c r="G7" s="50">
        <f>+$B$6*(1+$C$3)^A7</f>
        <v>114490</v>
      </c>
      <c r="H7" s="49">
        <f t="shared" ref="H7:H15" si="2">B7*(1+$C$3)^A7</f>
        <v>114490</v>
      </c>
    </row>
    <row r="8" spans="1:8">
      <c r="A8" s="5">
        <v>3</v>
      </c>
      <c r="B8" s="17">
        <f t="shared" ref="B8:B15" si="3">+B7</f>
        <v>100000</v>
      </c>
      <c r="C8" s="17">
        <f t="shared" si="0"/>
        <v>7000.0000000000009</v>
      </c>
      <c r="D8" s="17">
        <f t="shared" ref="D8:D15" si="4">+D7+C8</f>
        <v>121000</v>
      </c>
      <c r="E8" s="17">
        <f t="shared" si="1"/>
        <v>121000</v>
      </c>
      <c r="F8" s="50">
        <f t="shared" ref="F8:F15" si="5">+G7*$C$3</f>
        <v>8014.3000000000011</v>
      </c>
      <c r="G8" s="50">
        <f>+$B$6*(1+$C$3)^A8</f>
        <v>122504.30000000002</v>
      </c>
      <c r="H8" s="49">
        <f t="shared" si="2"/>
        <v>122504.30000000002</v>
      </c>
    </row>
    <row r="9" spans="1:8">
      <c r="A9" s="5">
        <v>4</v>
      </c>
      <c r="B9" s="17">
        <f t="shared" si="3"/>
        <v>100000</v>
      </c>
      <c r="C9" s="17">
        <f t="shared" si="0"/>
        <v>7000.0000000000009</v>
      </c>
      <c r="D9" s="17">
        <f t="shared" si="4"/>
        <v>128000</v>
      </c>
      <c r="E9" s="17">
        <f t="shared" si="1"/>
        <v>128000</v>
      </c>
      <c r="F9" s="50">
        <f t="shared" si="5"/>
        <v>8575.3010000000013</v>
      </c>
      <c r="G9" s="50">
        <f>+$B$6*(1+$C$3)^A9</f>
        <v>131079.601</v>
      </c>
      <c r="H9" s="49">
        <f t="shared" si="2"/>
        <v>131079.601</v>
      </c>
    </row>
    <row r="10" spans="1:8">
      <c r="A10" s="5">
        <v>5</v>
      </c>
      <c r="B10" s="17">
        <f t="shared" si="3"/>
        <v>100000</v>
      </c>
      <c r="C10" s="17">
        <f t="shared" si="0"/>
        <v>7000.0000000000009</v>
      </c>
      <c r="D10" s="17">
        <f t="shared" si="4"/>
        <v>135000</v>
      </c>
      <c r="E10" s="17">
        <f t="shared" si="1"/>
        <v>135000</v>
      </c>
      <c r="F10" s="50">
        <f t="shared" si="5"/>
        <v>9175.5720700000002</v>
      </c>
      <c r="G10" s="50">
        <f>+$B$6*(1+$C$3)^A10</f>
        <v>140255.17307000002</v>
      </c>
      <c r="H10" s="49">
        <f t="shared" si="2"/>
        <v>140255.17307000002</v>
      </c>
    </row>
    <row r="11" spans="1:8">
      <c r="A11" s="5">
        <v>6</v>
      </c>
      <c r="B11" s="17">
        <f t="shared" si="3"/>
        <v>100000</v>
      </c>
      <c r="C11" s="17">
        <f t="shared" si="0"/>
        <v>7000.0000000000009</v>
      </c>
      <c r="D11" s="17">
        <f t="shared" si="4"/>
        <v>142000</v>
      </c>
      <c r="E11" s="17">
        <f t="shared" si="1"/>
        <v>142000</v>
      </c>
      <c r="F11" s="50">
        <f t="shared" si="5"/>
        <v>9817.8621149000028</v>
      </c>
      <c r="G11" s="50">
        <f>+$B$6*(1+$C$3)^A11</f>
        <v>150073.03518490001</v>
      </c>
      <c r="H11" s="49">
        <f t="shared" si="2"/>
        <v>150073.03518490001</v>
      </c>
    </row>
    <row r="12" spans="1:8">
      <c r="A12" s="5">
        <v>7</v>
      </c>
      <c r="B12" s="17">
        <f t="shared" si="3"/>
        <v>100000</v>
      </c>
      <c r="C12" s="17">
        <f t="shared" si="0"/>
        <v>7000.0000000000009</v>
      </c>
      <c r="D12" s="17">
        <f t="shared" si="4"/>
        <v>149000</v>
      </c>
      <c r="E12" s="17">
        <f t="shared" si="1"/>
        <v>149000</v>
      </c>
      <c r="F12" s="50">
        <f t="shared" si="5"/>
        <v>10505.112462943001</v>
      </c>
      <c r="G12" s="50">
        <f>+$B$6*(1+$C$3)^A12</f>
        <v>160578.14764784303</v>
      </c>
      <c r="H12" s="49">
        <f t="shared" si="2"/>
        <v>160578.14764784303</v>
      </c>
    </row>
    <row r="13" spans="1:8">
      <c r="A13" s="5">
        <v>8</v>
      </c>
      <c r="B13" s="17">
        <f t="shared" si="3"/>
        <v>100000</v>
      </c>
      <c r="C13" s="17">
        <f t="shared" si="0"/>
        <v>7000.0000000000009</v>
      </c>
      <c r="D13" s="17">
        <f t="shared" si="4"/>
        <v>156000</v>
      </c>
      <c r="E13" s="17">
        <f t="shared" si="1"/>
        <v>156000</v>
      </c>
      <c r="F13" s="50">
        <f t="shared" si="5"/>
        <v>11240.470335349013</v>
      </c>
      <c r="G13" s="50">
        <f>+$B$6*(1+$C$3)^A13</f>
        <v>171818.61798319203</v>
      </c>
      <c r="H13" s="49">
        <f t="shared" si="2"/>
        <v>171818.61798319203</v>
      </c>
    </row>
    <row r="14" spans="1:8">
      <c r="A14" s="5">
        <v>9</v>
      </c>
      <c r="B14" s="17">
        <f t="shared" si="3"/>
        <v>100000</v>
      </c>
      <c r="C14" s="17">
        <f t="shared" si="0"/>
        <v>7000.0000000000009</v>
      </c>
      <c r="D14" s="17">
        <f t="shared" si="4"/>
        <v>163000</v>
      </c>
      <c r="E14" s="17">
        <f t="shared" si="1"/>
        <v>163000</v>
      </c>
      <c r="F14" s="50">
        <f t="shared" si="5"/>
        <v>12027.303258823444</v>
      </c>
      <c r="G14" s="50">
        <f>+$B$6*(1+$C$3)^A14</f>
        <v>183845.92124201549</v>
      </c>
      <c r="H14" s="49">
        <f t="shared" si="2"/>
        <v>183845.92124201549</v>
      </c>
    </row>
    <row r="15" spans="1:8">
      <c r="A15" s="5">
        <v>10</v>
      </c>
      <c r="B15" s="17">
        <f t="shared" si="3"/>
        <v>100000</v>
      </c>
      <c r="C15" s="17">
        <f t="shared" si="0"/>
        <v>7000.0000000000009</v>
      </c>
      <c r="D15" s="17">
        <f t="shared" si="4"/>
        <v>170000</v>
      </c>
      <c r="E15" s="17">
        <f t="shared" si="1"/>
        <v>170000.00000000003</v>
      </c>
      <c r="F15" s="50">
        <f t="shared" si="5"/>
        <v>12869.214486941086</v>
      </c>
      <c r="G15" s="50">
        <f>+$B$6*(1+$C$3)^A15</f>
        <v>196715.13572895655</v>
      </c>
      <c r="H15" s="49">
        <f t="shared" si="2"/>
        <v>196715.13572895655</v>
      </c>
    </row>
    <row r="19" spans="3:5">
      <c r="C19" t="str">
        <f>+A4</f>
        <v>Plazo</v>
      </c>
    </row>
    <row r="20" spans="3:5">
      <c r="D20" s="19" t="str">
        <f>+D5</f>
        <v>VF Simple</v>
      </c>
      <c r="E20" s="19" t="str">
        <f>+G5</f>
        <v>VF Compuesto</v>
      </c>
    </row>
    <row r="21" spans="3:5">
      <c r="C21">
        <f>+A6</f>
        <v>1</v>
      </c>
      <c r="D21" s="18">
        <f>+D6</f>
        <v>107000</v>
      </c>
      <c r="E21" s="18">
        <f>+H6</f>
        <v>107000</v>
      </c>
    </row>
    <row r="22" spans="3:5">
      <c r="C22">
        <f t="shared" ref="C22:C34" si="6">+A7</f>
        <v>2</v>
      </c>
      <c r="D22" s="18">
        <f t="shared" ref="D22:D34" si="7">+D7</f>
        <v>114000</v>
      </c>
      <c r="E22" s="18">
        <f t="shared" ref="E22:E34" si="8">+H7</f>
        <v>114490</v>
      </c>
    </row>
    <row r="23" spans="3:5">
      <c r="C23">
        <f t="shared" si="6"/>
        <v>3</v>
      </c>
      <c r="D23" s="18">
        <f t="shared" si="7"/>
        <v>121000</v>
      </c>
      <c r="E23" s="18">
        <f t="shared" si="8"/>
        <v>122504.30000000002</v>
      </c>
    </row>
    <row r="24" spans="3:5">
      <c r="C24">
        <f t="shared" si="6"/>
        <v>4</v>
      </c>
      <c r="D24" s="18">
        <f t="shared" si="7"/>
        <v>128000</v>
      </c>
      <c r="E24" s="18">
        <f t="shared" si="8"/>
        <v>131079.601</v>
      </c>
    </row>
    <row r="25" spans="3:5">
      <c r="C25">
        <f t="shared" si="6"/>
        <v>5</v>
      </c>
      <c r="D25" s="18">
        <f t="shared" si="7"/>
        <v>135000</v>
      </c>
      <c r="E25" s="18">
        <f t="shared" si="8"/>
        <v>140255.17307000002</v>
      </c>
    </row>
    <row r="26" spans="3:5">
      <c r="C26">
        <f t="shared" si="6"/>
        <v>6</v>
      </c>
      <c r="D26" s="18">
        <f t="shared" si="7"/>
        <v>142000</v>
      </c>
      <c r="E26" s="18">
        <f t="shared" si="8"/>
        <v>150073.03518490001</v>
      </c>
    </row>
    <row r="27" spans="3:5">
      <c r="C27">
        <f t="shared" si="6"/>
        <v>7</v>
      </c>
      <c r="D27" s="18">
        <f t="shared" si="7"/>
        <v>149000</v>
      </c>
      <c r="E27" s="18">
        <f t="shared" si="8"/>
        <v>160578.14764784303</v>
      </c>
    </row>
    <row r="28" spans="3:5">
      <c r="C28">
        <f t="shared" si="6"/>
        <v>8</v>
      </c>
      <c r="D28" s="18">
        <f t="shared" si="7"/>
        <v>156000</v>
      </c>
      <c r="E28" s="18">
        <f t="shared" si="8"/>
        <v>171818.61798319203</v>
      </c>
    </row>
    <row r="29" spans="3:5">
      <c r="C29">
        <f t="shared" si="6"/>
        <v>9</v>
      </c>
      <c r="D29" s="18">
        <f t="shared" si="7"/>
        <v>163000</v>
      </c>
      <c r="E29" s="18">
        <f t="shared" si="8"/>
        <v>183845.92124201549</v>
      </c>
    </row>
    <row r="30" spans="3:5">
      <c r="C30">
        <f t="shared" si="6"/>
        <v>10</v>
      </c>
      <c r="D30" s="18">
        <f t="shared" si="7"/>
        <v>170000</v>
      </c>
      <c r="E30" s="18">
        <f t="shared" si="8"/>
        <v>196715.13572895655</v>
      </c>
    </row>
  </sheetData>
  <mergeCells count="2">
    <mergeCell ref="G5:H5"/>
    <mergeCell ref="B1:H1"/>
  </mergeCells>
  <pageMargins left="0.75" right="0.75" top="1" bottom="1" header="0.5" footer="0.5"/>
  <pageSetup orientation="portrait" horizontalDpi="4294967292" verticalDpi="4294967292"/>
  <drawing r:id="rId1"/>
  <extLst>
    <ext xmlns:mx="http://schemas.microsoft.com/office/mac/excel/2008/main" uri="{64002731-A6B0-56B0-2670-7721B7C09600}">
      <mx:PLV Mode="0" OnePage="0" WScale="0"/>
    </ext>
  </extLst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topLeftCell="X1" workbookViewId="0"/>
  </sheetViews>
  <sheetFormatPr baseColWidth="10" defaultRowHeight="15" x14ac:dyDescent="0"/>
  <sheetData/>
  <pageMargins left="0.75" right="0.75" top="1" bottom="1" header="0.5" footer="0.5"/>
  <extLst>
    <ext xmlns:mx="http://schemas.microsoft.com/office/mac/excel/2008/main" uri="{64002731-A6B0-56B0-2670-7721B7C09600}">
      <mx:PLV Mode="0" OnePage="0" WScale="0"/>
    </ext>
  </extLst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P74"/>
  <sheetViews>
    <sheetView topLeftCell="A5" workbookViewId="0">
      <selection activeCell="A13" sqref="A13:I28"/>
    </sheetView>
  </sheetViews>
  <sheetFormatPr baseColWidth="10" defaultRowHeight="15" x14ac:dyDescent="0"/>
  <cols>
    <col min="3" max="3" width="17.33203125" customWidth="1"/>
    <col min="4" max="4" width="23.1640625" customWidth="1"/>
    <col min="5" max="5" width="11" bestFit="1" customWidth="1"/>
  </cols>
  <sheetData>
    <row r="2" spans="1:6">
      <c r="B2" t="s">
        <v>165</v>
      </c>
    </row>
    <row r="4" spans="1:6">
      <c r="B4" t="s">
        <v>157</v>
      </c>
      <c r="C4" s="13">
        <v>2200</v>
      </c>
    </row>
    <row r="5" spans="1:6">
      <c r="B5" t="s">
        <v>39</v>
      </c>
      <c r="C5" s="15">
        <v>0.02</v>
      </c>
      <c r="F5" t="s">
        <v>160</v>
      </c>
    </row>
    <row r="6" spans="1:6">
      <c r="B6" t="s">
        <v>40</v>
      </c>
      <c r="C6">
        <v>3</v>
      </c>
    </row>
    <row r="8" spans="1:6">
      <c r="B8" t="s">
        <v>32</v>
      </c>
      <c r="C8" s="17">
        <v>6344.5431998250979</v>
      </c>
    </row>
    <row r="9" spans="1:6">
      <c r="B9" t="s">
        <v>33</v>
      </c>
      <c r="C9" s="17">
        <v>2200</v>
      </c>
      <c r="D9" t="s">
        <v>22</v>
      </c>
    </row>
    <row r="10" spans="1:6">
      <c r="C10" s="22">
        <v>3</v>
      </c>
      <c r="D10" t="s">
        <v>37</v>
      </c>
      <c r="E10" t="s">
        <v>5</v>
      </c>
    </row>
    <row r="11" spans="1:6">
      <c r="C11" s="17">
        <v>6344.5431998250979</v>
      </c>
      <c r="D11" t="s">
        <v>138</v>
      </c>
    </row>
    <row r="13" spans="1:6">
      <c r="A13" t="s">
        <v>50</v>
      </c>
    </row>
    <row r="14" spans="1:6">
      <c r="B14" s="19" t="s">
        <v>166</v>
      </c>
    </row>
    <row r="15" spans="1:6">
      <c r="B15" s="53" t="s">
        <v>12</v>
      </c>
      <c r="C15" s="18">
        <v>0</v>
      </c>
      <c r="E15" s="19"/>
    </row>
    <row r="16" spans="1:6">
      <c r="B16" s="53" t="s">
        <v>39</v>
      </c>
      <c r="C16" s="1">
        <v>0.13</v>
      </c>
      <c r="D16" s="15">
        <v>5.4166666666666669E-3</v>
      </c>
      <c r="E16" t="s">
        <v>67</v>
      </c>
    </row>
    <row r="17" spans="1:6">
      <c r="B17" s="53" t="s">
        <v>40</v>
      </c>
      <c r="C17">
        <v>3</v>
      </c>
      <c r="F17" t="s">
        <v>160</v>
      </c>
    </row>
    <row r="18" spans="1:6">
      <c r="B18" s="53" t="s">
        <v>162</v>
      </c>
      <c r="C18">
        <v>24</v>
      </c>
      <c r="D18" t="s">
        <v>59</v>
      </c>
    </row>
    <row r="19" spans="1:6">
      <c r="B19" s="53" t="s">
        <v>128</v>
      </c>
      <c r="C19" s="16">
        <v>1000</v>
      </c>
    </row>
    <row r="20" spans="1:6">
      <c r="B20" s="53" t="s">
        <v>66</v>
      </c>
      <c r="C20">
        <v>72</v>
      </c>
    </row>
    <row r="22" spans="1:6">
      <c r="A22" s="19" t="s">
        <v>32</v>
      </c>
      <c r="C22" s="42">
        <v>59488.648815353539</v>
      </c>
      <c r="D22" t="s">
        <v>6</v>
      </c>
    </row>
    <row r="23" spans="1:6">
      <c r="A23" s="19" t="s">
        <v>33</v>
      </c>
      <c r="C23" s="17">
        <v>59488.648815353539</v>
      </c>
      <c r="D23" t="s">
        <v>29</v>
      </c>
    </row>
    <row r="24" spans="1:6">
      <c r="B24" s="53" t="s">
        <v>128</v>
      </c>
      <c r="C24" s="13">
        <v>322.23018108316501</v>
      </c>
      <c r="D24" t="s">
        <v>34</v>
      </c>
    </row>
    <row r="25" spans="1:6">
      <c r="B25" s="53" t="s">
        <v>11</v>
      </c>
      <c r="C25" s="52">
        <v>0.13</v>
      </c>
      <c r="D25" s="15">
        <v>5.4166666666666669E-3</v>
      </c>
    </row>
    <row r="26" spans="1:6">
      <c r="C26">
        <v>3</v>
      </c>
      <c r="D26" t="s">
        <v>37</v>
      </c>
    </row>
    <row r="27" spans="1:6">
      <c r="B27" s="53" t="s">
        <v>69</v>
      </c>
      <c r="C27">
        <v>72</v>
      </c>
    </row>
    <row r="28" spans="1:6">
      <c r="C28" s="18">
        <v>0</v>
      </c>
      <c r="D28" t="s">
        <v>22</v>
      </c>
    </row>
    <row r="31" spans="1:6">
      <c r="A31" s="24" t="s">
        <v>150</v>
      </c>
      <c r="B31" s="24"/>
      <c r="C31" s="24"/>
    </row>
    <row r="33" spans="1:11">
      <c r="A33" t="s">
        <v>50</v>
      </c>
    </row>
    <row r="34" spans="1:11">
      <c r="B34" s="19" t="str">
        <f ca="1">+B46&amp;E46&amp;" "&amp;F46&amp;H46*100&amp;"% "&amp;I46&amp;J46&amp;K46</f>
        <v>¿En cuanto se vendió un artículo si se paga  $1900 anuales a una tasa de interés del 15% durante 15 años?</v>
      </c>
    </row>
    <row r="35" spans="1:11">
      <c r="B35" s="19"/>
    </row>
    <row r="36" spans="1:11">
      <c r="B36" t="s">
        <v>157</v>
      </c>
      <c r="C36" s="18">
        <f ca="1">+E46</f>
        <v>1900</v>
      </c>
    </row>
    <row r="37" spans="1:11">
      <c r="B37" t="s">
        <v>39</v>
      </c>
      <c r="C37" s="1">
        <f ca="1">+H46</f>
        <v>0.15</v>
      </c>
      <c r="E37" s="19"/>
      <c r="F37" t="s">
        <v>160</v>
      </c>
    </row>
    <row r="38" spans="1:11">
      <c r="B38" t="s">
        <v>40</v>
      </c>
      <c r="C38">
        <f ca="1">+J46</f>
        <v>15</v>
      </c>
    </row>
    <row r="40" spans="1:11">
      <c r="B40" s="19" t="s">
        <v>32</v>
      </c>
      <c r="C40" s="16">
        <f ca="1">+E47</f>
        <v>11110.003187399072</v>
      </c>
    </row>
    <row r="41" spans="1:11">
      <c r="B41" s="19" t="s">
        <v>33</v>
      </c>
      <c r="C41" s="17">
        <f ca="1">+C36</f>
        <v>1900</v>
      </c>
      <c r="D41" t="s">
        <v>22</v>
      </c>
    </row>
    <row r="42" spans="1:11">
      <c r="C42">
        <f ca="1">+J46</f>
        <v>15</v>
      </c>
      <c r="D42" t="s">
        <v>37</v>
      </c>
      <c r="E42" t="s">
        <v>5</v>
      </c>
    </row>
    <row r="43" spans="1:11">
      <c r="C43" s="18">
        <f ca="1">+E47</f>
        <v>11110.003187399072</v>
      </c>
      <c r="D43" t="s">
        <v>138</v>
      </c>
    </row>
    <row r="44" spans="1:11">
      <c r="C44" s="17"/>
    </row>
    <row r="46" spans="1:11">
      <c r="B46" t="s">
        <v>158</v>
      </c>
      <c r="E46" s="13">
        <f ca="1">RANDBETWEEN(10,30)*100</f>
        <v>1900</v>
      </c>
      <c r="F46" t="s">
        <v>159</v>
      </c>
      <c r="H46" s="15">
        <f ca="1">RANDBETWEEN(1,15)/100</f>
        <v>0.15</v>
      </c>
      <c r="I46" t="s">
        <v>30</v>
      </c>
      <c r="J46">
        <f ca="1">RANDBETWEEN(1,15)</f>
        <v>15</v>
      </c>
      <c r="K46" t="s">
        <v>108</v>
      </c>
    </row>
    <row r="47" spans="1:11">
      <c r="E47" s="51">
        <f ca="1">+PV(H46,J46,-E46)</f>
        <v>11110.003187399072</v>
      </c>
    </row>
    <row r="51" spans="1:6">
      <c r="A51" s="25" t="s">
        <v>47</v>
      </c>
      <c r="B51" s="26" t="s">
        <v>48</v>
      </c>
      <c r="C51" s="26"/>
    </row>
    <row r="53" spans="1:6">
      <c r="A53" t="s">
        <v>50</v>
      </c>
    </row>
    <row r="54" spans="1:6">
      <c r="B54" s="19" t="str">
        <f ca="1">+D69&amp;E69&amp;" "&amp;F69&amp;G69&amp;F70&amp;H70*100&amp;"% "&amp;I70&amp;J71&amp;K70&amp;I71&amp;L71&amp;"?"</f>
        <v>¿En qué cantidad se vendió una artículo si se pagan $1300  de forma cuatrimestral a una tasa de interés del 6% durante 1 año (s) , pagado de forma cuatrimestral?</v>
      </c>
    </row>
    <row r="55" spans="1:6">
      <c r="B55" s="53" t="s">
        <v>12</v>
      </c>
      <c r="C55" s="18">
        <v>0</v>
      </c>
      <c r="E55" s="19"/>
    </row>
    <row r="56" spans="1:6">
      <c r="B56" s="53" t="s">
        <v>39</v>
      </c>
      <c r="C56" s="1">
        <f ca="1">+H70</f>
        <v>0.06</v>
      </c>
      <c r="D56" s="15">
        <f ca="1">+C56/C58</f>
        <v>0.02</v>
      </c>
      <c r="E56" t="s">
        <v>67</v>
      </c>
    </row>
    <row r="57" spans="1:6">
      <c r="B57" s="53" t="s">
        <v>40</v>
      </c>
      <c r="C57">
        <f ca="1">+J71</f>
        <v>1</v>
      </c>
      <c r="F57" t="s">
        <v>160</v>
      </c>
    </row>
    <row r="58" spans="1:6">
      <c r="B58" s="53" t="s">
        <v>162</v>
      </c>
      <c r="C58">
        <f ca="1">+K71</f>
        <v>3</v>
      </c>
      <c r="D58" t="str">
        <f ca="1">+L71</f>
        <v>cuatrimestral</v>
      </c>
    </row>
    <row r="59" spans="1:6">
      <c r="B59" s="53" t="s">
        <v>128</v>
      </c>
      <c r="C59" s="16">
        <f ca="1">+E69</f>
        <v>1300</v>
      </c>
    </row>
    <row r="60" spans="1:6">
      <c r="B60" s="53" t="s">
        <v>66</v>
      </c>
      <c r="C60">
        <f ca="1">+C57*C58</f>
        <v>3</v>
      </c>
    </row>
    <row r="62" spans="1:6">
      <c r="A62" s="19" t="s">
        <v>32</v>
      </c>
      <c r="C62" s="42">
        <f ca="1">+PV(D56,C60,-C59,C55)</f>
        <v>3749.0482544421034</v>
      </c>
      <c r="D62" t="s">
        <v>6</v>
      </c>
    </row>
    <row r="63" spans="1:6">
      <c r="A63" s="19" t="s">
        <v>33</v>
      </c>
      <c r="C63" s="17">
        <f ca="1">+E70</f>
        <v>3749.0482544421034</v>
      </c>
      <c r="D63" t="s">
        <v>29</v>
      </c>
    </row>
    <row r="64" spans="1:6">
      <c r="B64" s="53" t="s">
        <v>128</v>
      </c>
      <c r="C64" s="13">
        <f ca="1">+C63*H70/K71</f>
        <v>74.980965088842069</v>
      </c>
      <c r="D64" t="s">
        <v>34</v>
      </c>
    </row>
    <row r="65" spans="2:16">
      <c r="B65" s="53" t="s">
        <v>11</v>
      </c>
      <c r="C65" s="52">
        <f ca="1">+H70</f>
        <v>0.06</v>
      </c>
      <c r="D65" s="15">
        <f ca="1">+C65/C58</f>
        <v>0.02</v>
      </c>
    </row>
    <row r="66" spans="2:16">
      <c r="C66">
        <f ca="1">+J71</f>
        <v>1</v>
      </c>
      <c r="D66" t="s">
        <v>37</v>
      </c>
      <c r="N66">
        <v>1</v>
      </c>
      <c r="O66">
        <v>360</v>
      </c>
      <c r="P66" t="s">
        <v>61</v>
      </c>
    </row>
    <row r="67" spans="2:16">
      <c r="B67" s="53" t="s">
        <v>69</v>
      </c>
      <c r="C67">
        <f ca="1">+C66*K71</f>
        <v>3</v>
      </c>
      <c r="N67">
        <v>2</v>
      </c>
      <c r="O67">
        <v>52</v>
      </c>
      <c r="P67" t="s">
        <v>60</v>
      </c>
    </row>
    <row r="68" spans="2:16">
      <c r="C68" s="18">
        <v>0</v>
      </c>
      <c r="D68" t="s">
        <v>22</v>
      </c>
      <c r="N68">
        <v>3</v>
      </c>
      <c r="O68">
        <v>24</v>
      </c>
      <c r="P68" t="s">
        <v>59</v>
      </c>
    </row>
    <row r="69" spans="2:16">
      <c r="D69" t="s">
        <v>152</v>
      </c>
      <c r="E69" s="13">
        <f ca="1">RANDBETWEEN(10,30)*100</f>
        <v>1300</v>
      </c>
      <c r="F69" t="s">
        <v>118</v>
      </c>
      <c r="G69" t="str">
        <f ca="1">+L71</f>
        <v>cuatrimestral</v>
      </c>
      <c r="N69">
        <v>4</v>
      </c>
      <c r="O69">
        <v>12</v>
      </c>
      <c r="P69" t="s">
        <v>58</v>
      </c>
    </row>
    <row r="70" spans="2:16">
      <c r="E70" s="51">
        <f ca="1">PV(H70/K71,K71*J71,-E69)</f>
        <v>3749.0482544421034</v>
      </c>
      <c r="F70" t="s">
        <v>154</v>
      </c>
      <c r="H70" s="15">
        <f ca="1">RANDBETWEEN(1,15)/100</f>
        <v>0.06</v>
      </c>
      <c r="I70" t="s">
        <v>30</v>
      </c>
      <c r="K70" t="s">
        <v>153</v>
      </c>
      <c r="N70">
        <v>5</v>
      </c>
      <c r="O70">
        <v>6</v>
      </c>
      <c r="P70" t="s">
        <v>57</v>
      </c>
    </row>
    <row r="71" spans="2:16">
      <c r="I71" t="s">
        <v>52</v>
      </c>
      <c r="J71">
        <f ca="1">RANDBETWEEN(1,3)</f>
        <v>1</v>
      </c>
      <c r="K71">
        <f ca="1">VLOOKUP(J72,$N$66:$P$74,2,0)</f>
        <v>3</v>
      </c>
      <c r="L71" t="str">
        <f ca="1">VLOOKUP(J72,$N$66:$P$74,3,0)</f>
        <v>cuatrimestral</v>
      </c>
      <c r="N71">
        <v>6</v>
      </c>
      <c r="O71">
        <v>4</v>
      </c>
      <c r="P71" t="s">
        <v>56</v>
      </c>
    </row>
    <row r="72" spans="2:16">
      <c r="J72">
        <f ca="1">RANDBETWEEN(1,9)</f>
        <v>7</v>
      </c>
      <c r="N72">
        <v>7</v>
      </c>
      <c r="O72">
        <v>3</v>
      </c>
      <c r="P72" t="s">
        <v>55</v>
      </c>
    </row>
    <row r="73" spans="2:16">
      <c r="N73">
        <v>8</v>
      </c>
      <c r="O73">
        <v>2</v>
      </c>
      <c r="P73" t="s">
        <v>51</v>
      </c>
    </row>
    <row r="74" spans="2:16">
      <c r="N74">
        <v>9</v>
      </c>
      <c r="O74">
        <v>1</v>
      </c>
      <c r="P74" t="s">
        <v>54</v>
      </c>
    </row>
  </sheetData>
  <pageMargins left="0.75" right="0.75" top="1" bottom="1" header="0.5" footer="0.5"/>
  <pageSetup orientation="portrait" horizontalDpi="4294967292" verticalDpi="4294967292"/>
  <extLst>
    <ext xmlns:mx="http://schemas.microsoft.com/office/mac/excel/2008/main" uri="{64002731-A6B0-56B0-2670-7721B7C09600}">
      <mx:PLV Mode="0" OnePage="0" WScale="0"/>
    </ext>
  </extLst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P68"/>
  <sheetViews>
    <sheetView tabSelected="1" topLeftCell="A4" workbookViewId="0">
      <selection activeCell="A48" sqref="A48:I60"/>
    </sheetView>
  </sheetViews>
  <sheetFormatPr baseColWidth="10" defaultRowHeight="15" x14ac:dyDescent="0"/>
  <cols>
    <col min="3" max="3" width="14.6640625" customWidth="1"/>
  </cols>
  <sheetData>
    <row r="2" spans="2:5">
      <c r="B2" s="19" t="s">
        <v>167</v>
      </c>
    </row>
    <row r="3" spans="2:5">
      <c r="B3" s="19"/>
    </row>
    <row r="4" spans="2:5">
      <c r="B4" t="s">
        <v>12</v>
      </c>
      <c r="C4" s="18">
        <v>1000</v>
      </c>
    </row>
    <row r="5" spans="2:5">
      <c r="B5" t="s">
        <v>39</v>
      </c>
      <c r="C5" s="1">
        <v>0.12</v>
      </c>
      <c r="E5" t="s">
        <v>161</v>
      </c>
    </row>
    <row r="6" spans="2:5">
      <c r="B6" t="s">
        <v>40</v>
      </c>
      <c r="C6">
        <v>13</v>
      </c>
    </row>
    <row r="8" spans="2:5">
      <c r="B8" s="19" t="s">
        <v>32</v>
      </c>
      <c r="C8" s="16">
        <v>28029.109263771807</v>
      </c>
    </row>
    <row r="9" spans="2:5">
      <c r="B9" s="19" t="s">
        <v>33</v>
      </c>
      <c r="C9" s="17">
        <v>1000</v>
      </c>
      <c r="D9" t="s">
        <v>22</v>
      </c>
    </row>
    <row r="10" spans="2:5">
      <c r="C10">
        <v>13</v>
      </c>
      <c r="D10" t="s">
        <v>37</v>
      </c>
      <c r="E10" t="s">
        <v>5</v>
      </c>
    </row>
    <row r="11" spans="2:5">
      <c r="C11" s="18">
        <v>28029.109263771807</v>
      </c>
      <c r="D11" t="s">
        <v>138</v>
      </c>
      <c r="E11" t="s">
        <v>161</v>
      </c>
    </row>
    <row r="12" spans="2:5">
      <c r="C12" s="17"/>
    </row>
    <row r="25" spans="1:5">
      <c r="A25" s="24" t="s">
        <v>155</v>
      </c>
      <c r="B25" s="24"/>
      <c r="C25" s="24"/>
    </row>
    <row r="27" spans="1:5">
      <c r="A27" t="s">
        <v>168</v>
      </c>
    </row>
    <row r="28" spans="1:5">
      <c r="B28" s="19" t="str">
        <f ca="1">+B40&amp;E40&amp;" "&amp;F40&amp;H40*100&amp;"% "&amp;I40&amp;J40&amp;K40</f>
        <v>¿Cuanto dinero juntará una persona si deposita  $2300 anuales a una tasa de interes del 11% durante 6 años?</v>
      </c>
    </row>
    <row r="29" spans="1:5">
      <c r="B29" s="19"/>
    </row>
    <row r="30" spans="1:5">
      <c r="B30" t="s">
        <v>12</v>
      </c>
      <c r="C30" s="18">
        <f ca="1">+E40</f>
        <v>2300</v>
      </c>
    </row>
    <row r="31" spans="1:5">
      <c r="B31" t="s">
        <v>39</v>
      </c>
      <c r="C31" s="1">
        <f ca="1">+H40</f>
        <v>0.11</v>
      </c>
      <c r="E31" t="s">
        <v>161</v>
      </c>
    </row>
    <row r="32" spans="1:5">
      <c r="B32" t="s">
        <v>40</v>
      </c>
      <c r="C32">
        <f ca="1">+J40</f>
        <v>6</v>
      </c>
    </row>
    <row r="34" spans="1:11">
      <c r="B34" s="19" t="s">
        <v>32</v>
      </c>
      <c r="C34" s="16">
        <f ca="1">+E41</f>
        <v>18199.576999730016</v>
      </c>
    </row>
    <row r="35" spans="1:11">
      <c r="B35" s="19" t="s">
        <v>33</v>
      </c>
      <c r="C35" s="17">
        <f ca="1">+C30</f>
        <v>2300</v>
      </c>
      <c r="D35" t="s">
        <v>22</v>
      </c>
    </row>
    <row r="36" spans="1:11">
      <c r="C36">
        <f ca="1">+J40</f>
        <v>6</v>
      </c>
      <c r="D36" t="s">
        <v>37</v>
      </c>
      <c r="E36" t="s">
        <v>5</v>
      </c>
    </row>
    <row r="37" spans="1:11">
      <c r="C37" s="18">
        <f ca="1">+E41</f>
        <v>18199.576999730016</v>
      </c>
      <c r="D37" t="s">
        <v>138</v>
      </c>
      <c r="E37" t="str">
        <f>+E31</f>
        <v>FV(Tasa, Nper, Pago,VP,Tipo)</v>
      </c>
    </row>
    <row r="38" spans="1:11">
      <c r="C38" s="17"/>
    </row>
    <row r="40" spans="1:11">
      <c r="B40" t="s">
        <v>156</v>
      </c>
      <c r="E40" s="13">
        <f ca="1">RANDBETWEEN(10,30)*100</f>
        <v>2300</v>
      </c>
      <c r="F40" t="s">
        <v>151</v>
      </c>
      <c r="H40" s="15">
        <f ca="1">RANDBETWEEN(1,15)/100</f>
        <v>0.11</v>
      </c>
      <c r="I40" t="s">
        <v>30</v>
      </c>
      <c r="J40">
        <f ca="1">RANDBETWEEN(1,15)</f>
        <v>6</v>
      </c>
      <c r="K40" t="s">
        <v>108</v>
      </c>
    </row>
    <row r="41" spans="1:11">
      <c r="E41" s="51">
        <f ca="1">-FV(H40,J40,E40,0)</f>
        <v>18199.576999730016</v>
      </c>
    </row>
    <row r="45" spans="1:11">
      <c r="A45" s="25" t="s">
        <v>47</v>
      </c>
      <c r="B45" s="26" t="s">
        <v>48</v>
      </c>
      <c r="C45" s="26"/>
    </row>
    <row r="47" spans="1:11">
      <c r="A47" t="s">
        <v>50</v>
      </c>
    </row>
    <row r="48" spans="1:11">
      <c r="B48" s="19" t="str">
        <f ca="1">+D63&amp;E63&amp;" "&amp;F63&amp;G63&amp;F64&amp;H64*100&amp;"% "&amp;I64&amp;J65&amp;K64&amp;I65&amp;L65&amp;"?"</f>
        <v>¿cuánto ahorro generará una serie de pagos de $1500  de forma semestral a una tasa de interés del 14% durante 1 año (s) , pagado de forma semestral?</v>
      </c>
    </row>
    <row r="49" spans="1:16">
      <c r="B49" s="53" t="s">
        <v>12</v>
      </c>
      <c r="C49" s="18">
        <v>0</v>
      </c>
      <c r="E49" s="19"/>
    </row>
    <row r="50" spans="1:16">
      <c r="B50" s="53" t="s">
        <v>39</v>
      </c>
      <c r="C50" s="1">
        <f ca="1">+H64</f>
        <v>0.14000000000000001</v>
      </c>
      <c r="D50" s="15">
        <f ca="1">+C50/C52</f>
        <v>7.0000000000000007E-2</v>
      </c>
      <c r="E50" t="s">
        <v>67</v>
      </c>
    </row>
    <row r="51" spans="1:16">
      <c r="B51" s="53" t="s">
        <v>40</v>
      </c>
      <c r="C51">
        <f ca="1">+J65</f>
        <v>1</v>
      </c>
      <c r="F51" t="s">
        <v>160</v>
      </c>
    </row>
    <row r="52" spans="1:16">
      <c r="B52" s="53" t="s">
        <v>162</v>
      </c>
      <c r="C52">
        <f ca="1">+K65</f>
        <v>2</v>
      </c>
      <c r="D52" t="str">
        <f ca="1">+L65</f>
        <v>semestral</v>
      </c>
    </row>
    <row r="53" spans="1:16">
      <c r="B53" s="53" t="s">
        <v>128</v>
      </c>
      <c r="C53" s="16">
        <f ca="1">+E63</f>
        <v>1500</v>
      </c>
    </row>
    <row r="54" spans="1:16">
      <c r="B54" s="53" t="s">
        <v>66</v>
      </c>
      <c r="C54">
        <f ca="1">+C51*C52</f>
        <v>2</v>
      </c>
    </row>
    <row r="56" spans="1:16">
      <c r="A56" s="19" t="s">
        <v>32</v>
      </c>
      <c r="C56" s="42">
        <f ca="1">+FV(D50,C54,-C53,C49)</f>
        <v>3105.0000000000005</v>
      </c>
      <c r="D56" t="s">
        <v>164</v>
      </c>
    </row>
    <row r="57" spans="1:16">
      <c r="A57" s="19" t="s">
        <v>33</v>
      </c>
      <c r="C57" s="17">
        <f ca="1">+E64</f>
        <v>3105.0000000000005</v>
      </c>
      <c r="D57" t="s">
        <v>22</v>
      </c>
    </row>
    <row r="58" spans="1:16">
      <c r="B58" s="53" t="s">
        <v>128</v>
      </c>
      <c r="C58" s="13">
        <f ca="1">+C57*H64/K65</f>
        <v>217.35000000000005</v>
      </c>
      <c r="D58" t="s">
        <v>34</v>
      </c>
    </row>
    <row r="59" spans="1:16">
      <c r="B59" s="53" t="s">
        <v>11</v>
      </c>
      <c r="C59" s="52">
        <f ca="1">+H64</f>
        <v>0.14000000000000001</v>
      </c>
      <c r="D59" s="15">
        <f ca="1">+C59/C52</f>
        <v>7.0000000000000007E-2</v>
      </c>
    </row>
    <row r="60" spans="1:16">
      <c r="C60">
        <f ca="1">+J65</f>
        <v>1</v>
      </c>
      <c r="D60" t="s">
        <v>37</v>
      </c>
      <c r="N60">
        <v>1</v>
      </c>
      <c r="O60">
        <v>360</v>
      </c>
      <c r="P60" t="s">
        <v>61</v>
      </c>
    </row>
    <row r="61" spans="1:16">
      <c r="B61" s="53" t="s">
        <v>69</v>
      </c>
      <c r="C61">
        <f ca="1">+C60*K65</f>
        <v>2</v>
      </c>
      <c r="N61">
        <v>2</v>
      </c>
      <c r="O61">
        <v>52</v>
      </c>
      <c r="P61" t="s">
        <v>60</v>
      </c>
    </row>
    <row r="62" spans="1:16">
      <c r="C62" s="18">
        <v>0</v>
      </c>
      <c r="D62" t="s">
        <v>22</v>
      </c>
      <c r="N62">
        <v>3</v>
      </c>
      <c r="O62">
        <v>24</v>
      </c>
      <c r="P62" t="s">
        <v>59</v>
      </c>
    </row>
    <row r="63" spans="1:16">
      <c r="D63" t="s">
        <v>163</v>
      </c>
      <c r="E63" s="13">
        <f ca="1">RANDBETWEEN(10,30)*100</f>
        <v>1500</v>
      </c>
      <c r="F63" t="s">
        <v>118</v>
      </c>
      <c r="G63" t="str">
        <f ca="1">+L65</f>
        <v>semestral</v>
      </c>
      <c r="N63">
        <v>4</v>
      </c>
      <c r="O63">
        <v>12</v>
      </c>
      <c r="P63" t="s">
        <v>58</v>
      </c>
    </row>
    <row r="64" spans="1:16">
      <c r="E64" s="51">
        <f ca="1">FV(H64/K65,K65*J65,-E63)</f>
        <v>3105.0000000000005</v>
      </c>
      <c r="F64" t="s">
        <v>154</v>
      </c>
      <c r="H64" s="15">
        <f ca="1">RANDBETWEEN(1,15)/100</f>
        <v>0.14000000000000001</v>
      </c>
      <c r="I64" t="s">
        <v>30</v>
      </c>
      <c r="K64" t="s">
        <v>153</v>
      </c>
      <c r="N64">
        <v>5</v>
      </c>
      <c r="O64">
        <v>6</v>
      </c>
      <c r="P64" t="s">
        <v>57</v>
      </c>
    </row>
    <row r="65" spans="9:16">
      <c r="I65" t="s">
        <v>52</v>
      </c>
      <c r="J65">
        <f ca="1">RANDBETWEEN(1,3)</f>
        <v>1</v>
      </c>
      <c r="K65">
        <f ca="1">VLOOKUP(J66,$N$60:$P$68,2,0)</f>
        <v>2</v>
      </c>
      <c r="L65" t="str">
        <f ca="1">VLOOKUP(J66,$N$60:$P$68,3,0)</f>
        <v>semestral</v>
      </c>
      <c r="N65">
        <v>6</v>
      </c>
      <c r="O65">
        <v>4</v>
      </c>
      <c r="P65" t="s">
        <v>56</v>
      </c>
    </row>
    <row r="66" spans="9:16">
      <c r="J66">
        <f ca="1">RANDBETWEEN(1,9)</f>
        <v>8</v>
      </c>
      <c r="N66">
        <v>7</v>
      </c>
      <c r="O66">
        <v>3</v>
      </c>
      <c r="P66" t="s">
        <v>55</v>
      </c>
    </row>
    <row r="67" spans="9:16">
      <c r="N67">
        <v>8</v>
      </c>
      <c r="O67">
        <v>2</v>
      </c>
      <c r="P67" t="s">
        <v>51</v>
      </c>
    </row>
    <row r="68" spans="9:16">
      <c r="N68">
        <v>9</v>
      </c>
      <c r="O68">
        <v>1</v>
      </c>
      <c r="P68" t="s">
        <v>54</v>
      </c>
    </row>
  </sheetData>
  <pageMargins left="0.75" right="0.75" top="1" bottom="1" header="0.5" footer="0.5"/>
  <pageSetup orientation="portrait" horizontalDpi="4294967292" verticalDpi="4294967292"/>
  <extLst>
    <ext xmlns:mx="http://schemas.microsoft.com/office/mac/excel/2008/main" uri="{64002731-A6B0-56B0-2670-7721B7C09600}">
      <mx:PLV Mode="0" OnePage="0" WScale="0"/>
    </ext>
  </extLst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O41"/>
  <sheetViews>
    <sheetView topLeftCell="A8" workbookViewId="0">
      <selection activeCell="B2" sqref="B2:K20"/>
    </sheetView>
  </sheetViews>
  <sheetFormatPr baseColWidth="10" defaultRowHeight="15" x14ac:dyDescent="0"/>
  <cols>
    <col min="2" max="3" width="20.33203125" customWidth="1"/>
    <col min="4" max="4" width="16.1640625" bestFit="1" customWidth="1"/>
    <col min="11" max="11" width="16.33203125" customWidth="1"/>
  </cols>
  <sheetData>
    <row r="2" spans="2:15">
      <c r="B2" t="s">
        <v>110</v>
      </c>
    </row>
    <row r="4" spans="2:15">
      <c r="B4" t="s">
        <v>111</v>
      </c>
    </row>
    <row r="5" spans="2:15">
      <c r="B5" t="s">
        <v>112</v>
      </c>
    </row>
    <row r="8" spans="2:15">
      <c r="B8" t="s">
        <v>41</v>
      </c>
      <c r="M8">
        <v>1</v>
      </c>
      <c r="N8">
        <v>360</v>
      </c>
      <c r="O8" t="s">
        <v>61</v>
      </c>
    </row>
    <row r="9" spans="2:15">
      <c r="B9" t="s">
        <v>130</v>
      </c>
      <c r="M9">
        <v>2</v>
      </c>
      <c r="N9">
        <v>52</v>
      </c>
      <c r="O9" t="s">
        <v>60</v>
      </c>
    </row>
    <row r="10" spans="2:15">
      <c r="M10">
        <v>3</v>
      </c>
      <c r="N10">
        <v>24</v>
      </c>
      <c r="O10" t="s">
        <v>59</v>
      </c>
    </row>
    <row r="11" spans="2:15">
      <c r="B11" t="s">
        <v>113</v>
      </c>
      <c r="C11" s="13"/>
      <c r="E11" t="s">
        <v>123</v>
      </c>
      <c r="M11">
        <v>4</v>
      </c>
      <c r="N11">
        <v>12</v>
      </c>
      <c r="O11" t="s">
        <v>58</v>
      </c>
    </row>
    <row r="12" spans="2:15">
      <c r="B12" t="s">
        <v>114</v>
      </c>
      <c r="C12" s="13">
        <v>18000</v>
      </c>
      <c r="D12" t="s">
        <v>51</v>
      </c>
      <c r="E12">
        <v>2</v>
      </c>
      <c r="F12" t="s">
        <v>127</v>
      </c>
      <c r="M12">
        <v>5</v>
      </c>
      <c r="N12">
        <v>6</v>
      </c>
      <c r="O12" t="s">
        <v>57</v>
      </c>
    </row>
    <row r="13" spans="2:15">
      <c r="B13" t="s">
        <v>115</v>
      </c>
      <c r="C13" s="14">
        <v>0.12</v>
      </c>
      <c r="D13" s="15">
        <v>0.06</v>
      </c>
      <c r="E13" t="s">
        <v>131</v>
      </c>
      <c r="M13">
        <v>6</v>
      </c>
      <c r="N13">
        <v>4</v>
      </c>
      <c r="O13" t="s">
        <v>56</v>
      </c>
    </row>
    <row r="14" spans="2:15">
      <c r="B14" t="s">
        <v>64</v>
      </c>
      <c r="C14" t="s">
        <v>51</v>
      </c>
      <c r="M14">
        <v>7</v>
      </c>
      <c r="N14">
        <v>3</v>
      </c>
      <c r="O14" t="s">
        <v>55</v>
      </c>
    </row>
    <row r="15" spans="2:15">
      <c r="M15">
        <v>8</v>
      </c>
      <c r="N15">
        <v>2</v>
      </c>
      <c r="O15" t="s">
        <v>51</v>
      </c>
    </row>
    <row r="16" spans="2:15">
      <c r="B16" t="s">
        <v>121</v>
      </c>
      <c r="C16" s="13">
        <v>300000</v>
      </c>
      <c r="E16" t="s">
        <v>125</v>
      </c>
      <c r="M16">
        <v>9</v>
      </c>
      <c r="N16">
        <v>1</v>
      </c>
      <c r="O16" t="s">
        <v>54</v>
      </c>
    </row>
    <row r="17" spans="1:12">
      <c r="B17" t="s">
        <v>122</v>
      </c>
      <c r="C17" t="s">
        <v>126</v>
      </c>
      <c r="D17" s="14">
        <v>0.12</v>
      </c>
    </row>
    <row r="18" spans="1:12">
      <c r="C18" t="s">
        <v>26</v>
      </c>
      <c r="D18" s="14">
        <v>0.06</v>
      </c>
      <c r="E18">
        <v>2</v>
      </c>
      <c r="F18" t="s">
        <v>127</v>
      </c>
    </row>
    <row r="19" spans="1:12">
      <c r="C19" t="s">
        <v>128</v>
      </c>
      <c r="D19" s="13">
        <v>18000</v>
      </c>
      <c r="E19" t="s">
        <v>51</v>
      </c>
    </row>
    <row r="20" spans="1:12">
      <c r="C20" t="s">
        <v>129</v>
      </c>
      <c r="D20" s="13">
        <f>+D19/D18</f>
        <v>300000</v>
      </c>
    </row>
    <row r="22" spans="1:12" ht="45">
      <c r="A22" s="44" t="s">
        <v>124</v>
      </c>
      <c r="B22" s="24"/>
      <c r="C22" s="24"/>
      <c r="D22" s="24"/>
      <c r="E22" s="24"/>
      <c r="F22" s="24"/>
      <c r="G22" s="24"/>
      <c r="H22" s="24"/>
      <c r="I22" s="24"/>
    </row>
    <row r="23" spans="1:12">
      <c r="B23" t="str">
        <f ca="1">+B36&amp;H39&amp;G36&amp;J40&amp;J36&amp;H41*100&amp;"%"&amp;L36</f>
        <v>¿Cual será la cantidad necesaria para generar una renta de $25000 de forma cuatrimestral a una tasa del 1% anual?</v>
      </c>
    </row>
    <row r="25" spans="1:12">
      <c r="B25" t="s">
        <v>113</v>
      </c>
      <c r="E25" t="s">
        <v>123</v>
      </c>
    </row>
    <row r="26" spans="1:12">
      <c r="B26" t="s">
        <v>114</v>
      </c>
      <c r="C26" s="13">
        <f ca="1">+H39</f>
        <v>25000</v>
      </c>
      <c r="D26" t="str">
        <f ca="1">+C28</f>
        <v>cuatrimestral</v>
      </c>
      <c r="E26">
        <f ca="1">+I40</f>
        <v>3</v>
      </c>
      <c r="F26" t="s">
        <v>127</v>
      </c>
    </row>
    <row r="27" spans="1:12">
      <c r="B27" t="s">
        <v>115</v>
      </c>
      <c r="C27" s="1">
        <f ca="1">+H41</f>
        <v>0.01</v>
      </c>
      <c r="D27" s="15">
        <f ca="1">+H41/I40</f>
        <v>3.3333333333333335E-3</v>
      </c>
      <c r="E27" t="str">
        <f ca="1">"Tasa efectiva " &amp;C28</f>
        <v>Tasa efectiva cuatrimestral</v>
      </c>
    </row>
    <row r="28" spans="1:12">
      <c r="B28" t="s">
        <v>64</v>
      </c>
      <c r="C28" t="str">
        <f ca="1">+J40</f>
        <v>cuatrimestral</v>
      </c>
    </row>
    <row r="29" spans="1:12">
      <c r="K29" s="13"/>
      <c r="L29" s="17"/>
    </row>
    <row r="30" spans="1:12">
      <c r="B30" t="s">
        <v>121</v>
      </c>
      <c r="C30" s="13">
        <f ca="1">+C26/D27</f>
        <v>7499999.9999999991</v>
      </c>
      <c r="E30" t="s">
        <v>125</v>
      </c>
      <c r="K30" s="1"/>
      <c r="L30" s="4"/>
    </row>
    <row r="31" spans="1:12">
      <c r="B31" t="s">
        <v>122</v>
      </c>
      <c r="C31" t="s">
        <v>126</v>
      </c>
      <c r="D31" s="1">
        <f ca="1">+C27</f>
        <v>0.01</v>
      </c>
      <c r="K31" s="13"/>
    </row>
    <row r="32" spans="1:12">
      <c r="C32" t="s">
        <v>26</v>
      </c>
      <c r="D32" s="15">
        <f ca="1">+D31/E26</f>
        <v>3.3333333333333335E-3</v>
      </c>
      <c r="E32">
        <f ca="1">+E26</f>
        <v>3</v>
      </c>
      <c r="F32" t="str">
        <f>+F26</f>
        <v>Pagos al año</v>
      </c>
    </row>
    <row r="33" spans="2:12">
      <c r="C33" t="s">
        <v>128</v>
      </c>
      <c r="D33" s="16">
        <f ca="1">+C26</f>
        <v>25000</v>
      </c>
      <c r="E33" t="str">
        <f ca="1">+D26</f>
        <v>cuatrimestral</v>
      </c>
    </row>
    <row r="34" spans="2:12">
      <c r="C34" t="s">
        <v>129</v>
      </c>
      <c r="D34" s="13">
        <f ca="1">+D33/D32</f>
        <v>7499999.9999999991</v>
      </c>
    </row>
    <row r="36" spans="2:12">
      <c r="B36" t="s">
        <v>117</v>
      </c>
      <c r="G36" t="s">
        <v>118</v>
      </c>
      <c r="H36" t="str">
        <f ca="1">+J40</f>
        <v>cuatrimestral</v>
      </c>
      <c r="J36" t="s">
        <v>119</v>
      </c>
      <c r="L36" t="s">
        <v>120</v>
      </c>
    </row>
    <row r="39" spans="2:12">
      <c r="G39" t="s">
        <v>116</v>
      </c>
      <c r="H39" s="17">
        <f ca="1">RANDBETWEEN(10,50)*1000</f>
        <v>25000</v>
      </c>
    </row>
    <row r="40" spans="2:12">
      <c r="G40" t="s">
        <v>64</v>
      </c>
      <c r="H40">
        <f ca="1">RANDBETWEEN(1,9)</f>
        <v>7</v>
      </c>
      <c r="I40">
        <f ca="1">VLOOKUP(H40,$M$8:$O$16,2,0)</f>
        <v>3</v>
      </c>
      <c r="J40" t="str">
        <f ca="1">VLOOKUP(H40,$M$8:$O$16,3,0)</f>
        <v>cuatrimestral</v>
      </c>
    </row>
    <row r="41" spans="2:12">
      <c r="G41" t="s">
        <v>11</v>
      </c>
      <c r="H41" s="15">
        <f ca="1">RANDBETWEEN(1,30)/100</f>
        <v>0.01</v>
      </c>
    </row>
  </sheetData>
  <pageMargins left="0.75" right="0.75" top="1" bottom="1" header="0.5" footer="0.5"/>
  <pageSetup orientation="portrait" horizontalDpi="4294967292" verticalDpi="4294967292"/>
  <extLst>
    <ext xmlns:mx="http://schemas.microsoft.com/office/mac/excel/2008/main" uri="{64002731-A6B0-56B0-2670-7721B7C09600}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11</vt:i4>
      </vt:variant>
    </vt:vector>
  </HeadingPairs>
  <TitlesOfParts>
    <vt:vector size="11" baseType="lpstr">
      <vt:lpstr>1.Interes Simple</vt:lpstr>
      <vt:lpstr>1.1 Valor Presente</vt:lpstr>
      <vt:lpstr>1.2 Valor Futuro</vt:lpstr>
      <vt:lpstr>2. Interes Compuesto</vt:lpstr>
      <vt:lpstr>2.1 Valor Presente</vt:lpstr>
      <vt:lpstr>2.2 Valor Futuro</vt:lpstr>
      <vt:lpstr>2.3 Compara Int Simple Int Comp</vt:lpstr>
      <vt:lpstr>3. Pagos Recurentes </vt:lpstr>
      <vt:lpstr>3.1 VPA</vt:lpstr>
      <vt:lpstr>3.2 VFA</vt:lpstr>
      <vt:lpstr>3.3 Perpetuidades</vt:lpstr>
    </vt:vector>
  </TitlesOfParts>
  <Company>CMASCH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Edgar Castillo</dc:creator>
  <cp:lastModifiedBy>Edgar Castillo</cp:lastModifiedBy>
  <dcterms:created xsi:type="dcterms:W3CDTF">2016-05-01T16:11:09Z</dcterms:created>
  <dcterms:modified xsi:type="dcterms:W3CDTF">2016-05-02T01:21:23Z</dcterms:modified>
</cp:coreProperties>
</file>